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80" yWindow="0" windowWidth="1548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<sst xmlns="http://schemas.openxmlformats.org/spreadsheetml/2006/main" count="268" uniqueCount="245">
  <si>
    <t xml:space="preserve">Date: </t>
  </si>
  <si>
    <t>Location:</t>
  </si>
  <si>
    <t>Pathologist:</t>
  </si>
  <si>
    <t>Path resident:</t>
  </si>
  <si>
    <t xml:space="preserve">Medications: </t>
  </si>
  <si>
    <t>Med stopped on:</t>
  </si>
  <si>
    <t>AA:</t>
  </si>
  <si>
    <t xml:space="preserve">ADP: </t>
  </si>
  <si>
    <t xml:space="preserve">Coll: </t>
  </si>
  <si>
    <t xml:space="preserve">EPI: </t>
  </si>
  <si>
    <t xml:space="preserve">Rist: </t>
  </si>
  <si>
    <t>Plt:</t>
  </si>
  <si>
    <t>Fib:</t>
  </si>
  <si>
    <t>ATIII:</t>
  </si>
  <si>
    <t>Event</t>
  </si>
  <si>
    <t xml:space="preserve">#1 </t>
  </si>
  <si>
    <t>#2</t>
  </si>
  <si>
    <t>#3</t>
  </si>
  <si>
    <t>#4</t>
  </si>
  <si>
    <t>#5</t>
  </si>
  <si>
    <t>Phase</t>
  </si>
  <si>
    <t>Baseline</t>
  </si>
  <si>
    <t>Off-pump</t>
  </si>
  <si>
    <t>Bleeding</t>
  </si>
  <si>
    <t>Time</t>
  </si>
  <si>
    <t>R</t>
  </si>
  <si>
    <t>xxxx</t>
  </si>
  <si>
    <t>h-R</t>
  </si>
  <si>
    <t>h-Alpha</t>
  </si>
  <si>
    <t>h-MA</t>
  </si>
  <si>
    <t>h-EPL</t>
  </si>
  <si>
    <t>h-Ly30</t>
  </si>
  <si>
    <t>h-CI</t>
  </si>
  <si>
    <t>[-3.0-3.0]</t>
  </si>
  <si>
    <t>Hgb</t>
  </si>
  <si>
    <t>Plt</t>
  </si>
  <si>
    <t>PT</t>
  </si>
  <si>
    <t>PTT</t>
  </si>
  <si>
    <t>Fib</t>
  </si>
  <si>
    <t>TT</t>
  </si>
  <si>
    <t>D-Dimer</t>
  </si>
  <si>
    <t>ATIII</t>
  </si>
  <si>
    <t>[target:&gt;550 ARU]</t>
  </si>
  <si>
    <t>Hgb &lt;10</t>
  </si>
  <si>
    <t>h-R: 10-15</t>
  </si>
  <si>
    <t>h-R: 15-20</t>
  </si>
  <si>
    <t>h-R: &gt;20</t>
  </si>
  <si>
    <t>PT&gt;25</t>
  </si>
  <si>
    <t>PTT&gt;50</t>
  </si>
  <si>
    <t>Plt: 50-100</t>
  </si>
  <si>
    <t>Plt &lt;50</t>
  </si>
  <si>
    <t>VFN-P &lt;130</t>
  </si>
  <si>
    <t xml:space="preserve">Time on pump (hr):            </t>
  </si>
  <si>
    <t>RBC</t>
  </si>
  <si>
    <t>Chest tube drain:</t>
  </si>
  <si>
    <t>FFP</t>
  </si>
  <si>
    <t>Cryo</t>
  </si>
  <si>
    <t>h-EPL &gt;15, h-MA&lt;50</t>
  </si>
  <si>
    <t>h-EPL &gt;15, h-CI&lt;1</t>
  </si>
  <si>
    <t>h-LY30 &gt;8, h-MA&lt;50</t>
  </si>
  <si>
    <t>h-LY30 &gt;8,h-CI&lt;1</t>
  </si>
  <si>
    <t>Basis for Suggested Tx:</t>
  </si>
  <si>
    <t>h-EPL &gt;15, h-MA&gt;70</t>
  </si>
  <si>
    <t>h-EPL &gt;15, h-CI&gt;3</t>
  </si>
  <si>
    <t>h-LY30 &gt;8, h-MA&gt;70</t>
  </si>
  <si>
    <t>h-LY30 &gt;8,h-CI&gt;3</t>
  </si>
  <si>
    <t>h-Alpha: 20-45,h-MA&gt;50</t>
  </si>
  <si>
    <t>h-Alpha &lt; 20,h-MA&gt;50</t>
  </si>
  <si>
    <t>h-MA: 35-45,h-EPL&lt;15,h-Ly30&lt;8</t>
  </si>
  <si>
    <t>h-MA &lt;35,h-EPL&lt;15,h-Ly30&lt;8</t>
  </si>
  <si>
    <t>FFPs (single units)</t>
  </si>
  <si>
    <t>Cryo (dose)</t>
  </si>
  <si>
    <t>Plts (apheresis units)</t>
  </si>
  <si>
    <t>RBCs (units):</t>
  </si>
  <si>
    <t>Details of Suggestions:</t>
  </si>
  <si>
    <t>Cardiologist:</t>
  </si>
  <si>
    <t>Anesthesiologist:</t>
  </si>
  <si>
    <t>pre-op</t>
  </si>
  <si>
    <t>operative</t>
  </si>
  <si>
    <t>post-op</t>
  </si>
  <si>
    <t>Nedelcu, Elena</t>
  </si>
  <si>
    <t>Bai, Yu</t>
  </si>
  <si>
    <t>Wahed, Amer</t>
  </si>
  <si>
    <t>Klein, Kimberly</t>
  </si>
  <si>
    <t>Nguyen, Andy</t>
  </si>
  <si>
    <t>Loyalka, Pranav</t>
  </si>
  <si>
    <t>Nathan, Sriram</t>
  </si>
  <si>
    <t>Kar, Biswajit</t>
  </si>
  <si>
    <t>Gregoric, Igor</t>
  </si>
  <si>
    <t>Patel, Manish</t>
  </si>
  <si>
    <t>Shahen, Ali</t>
  </si>
  <si>
    <t>Moise, Ovidiu</t>
  </si>
  <si>
    <t>Ignacio, Craig</t>
  </si>
  <si>
    <t>Alouch, Nail</t>
  </si>
  <si>
    <t>Assylbekova, Binara</t>
  </si>
  <si>
    <t>Dierksen, Jennifer</t>
  </si>
  <si>
    <t>Mauzo, Shakuntala</t>
  </si>
  <si>
    <t>Padilla, Angelica</t>
  </si>
  <si>
    <t>Sun, Hongxia</t>
  </si>
  <si>
    <t>Zhou, Jain</t>
  </si>
  <si>
    <t>Chang, Brian</t>
  </si>
  <si>
    <t>Everett, Jamie</t>
  </si>
  <si>
    <t>Huang, Richard</t>
  </si>
  <si>
    <t>Oleske,Deanna</t>
  </si>
  <si>
    <t>Quesada, Andres</t>
  </si>
  <si>
    <t>Weissferdt, Annikka</t>
  </si>
  <si>
    <t>Al-Ibraheemi, Alyaa</t>
  </si>
  <si>
    <t>Castillo, Brian</t>
  </si>
  <si>
    <t>Liang, Li</t>
  </si>
  <si>
    <t>Salicru, Mauricio</t>
  </si>
  <si>
    <t>Song, Liping</t>
  </si>
  <si>
    <t>Syklawer, Erica</t>
  </si>
  <si>
    <t>Tchakarov, Amanda</t>
  </si>
  <si>
    <t>Burns, Nadja</t>
  </si>
  <si>
    <t>Gonzalez, Maria</t>
  </si>
  <si>
    <t>Konopka, Kristine</t>
  </si>
  <si>
    <t>Moreno, Vanessa</t>
  </si>
  <si>
    <t>Stewart, Brian</t>
  </si>
  <si>
    <t>Hgb:</t>
  </si>
  <si>
    <t xml:space="preserve">low </t>
  </si>
  <si>
    <t>intermediate</t>
  </si>
  <si>
    <t>high</t>
  </si>
  <si>
    <t>h-TEG-R&gt;20, h-Alpha&lt;20, h-MA&lt;35</t>
  </si>
  <si>
    <t>Total</t>
  </si>
  <si>
    <t>#1</t>
  </si>
  <si>
    <t>cc</t>
  </si>
  <si>
    <t>hrs</t>
  </si>
  <si>
    <t xml:space="preserve">Plt Agg: </t>
  </si>
  <si>
    <t xml:space="preserve">High </t>
  </si>
  <si>
    <t xml:space="preserve">Low </t>
  </si>
  <si>
    <t>Conc</t>
  </si>
  <si>
    <t>Preop Lab values</t>
  </si>
  <si>
    <t>Surgeon:</t>
  </si>
  <si>
    <t>Coagulation Risk:</t>
  </si>
  <si>
    <t>[5-10] min</t>
  </si>
  <si>
    <t>[53-72] degree</t>
  </si>
  <si>
    <t>[50-70] mm</t>
  </si>
  <si>
    <t>[0-15] %</t>
  </si>
  <si>
    <t>[0-8] %</t>
  </si>
  <si>
    <t>[12-18] g/dL</t>
  </si>
  <si>
    <t>[12-14.7] sec</t>
  </si>
  <si>
    <t>[22.9-35.8] sec</t>
  </si>
  <si>
    <t>[230-510] mg/dL</t>
  </si>
  <si>
    <t>[15.0-21.2] sec</t>
  </si>
  <si>
    <t>[77-140] %</t>
  </si>
  <si>
    <t>[0-0.66] µg/mL FEU</t>
  </si>
  <si>
    <t>Protamine (mg):</t>
  </si>
  <si>
    <t>ALERT for use of FVIIa:</t>
  </si>
  <si>
    <t>Flag:</t>
  </si>
  <si>
    <t xml:space="preserve">HEMOTHERAPY DATA SHEET              </t>
  </si>
  <si>
    <t>VFN-P: 130-210</t>
  </si>
  <si>
    <t>VFN-A: 350-550</t>
  </si>
  <si>
    <t>VFN-A &lt;350</t>
  </si>
  <si>
    <t>PT: 20-25</t>
  </si>
  <si>
    <t>PTT: 45-50</t>
  </si>
  <si>
    <t>[target:&gt;210 PRU]</t>
  </si>
  <si>
    <t>[optional]</t>
  </si>
  <si>
    <t>Loubser, Paul</t>
  </si>
  <si>
    <t>VerifyNow-ASA (#1 only)</t>
  </si>
  <si>
    <t>VerifyNow-P2Y12 (#1 only)</t>
  </si>
  <si>
    <t>ALERT for Protamine Overdose:</t>
  </si>
  <si>
    <t xml:space="preserve">Tint, Hlaing </t>
  </si>
  <si>
    <t>Ramasubby, Kumudha</t>
  </si>
  <si>
    <t xml:space="preserve">Panthayi, Sreelath </t>
  </si>
  <si>
    <t xml:space="preserve">Pawelek, Timothy </t>
  </si>
  <si>
    <t>OR #1</t>
  </si>
  <si>
    <t>HVI-5</t>
  </si>
  <si>
    <t>HVI-8</t>
  </si>
  <si>
    <t>LVAD</t>
  </si>
  <si>
    <t>OHT</t>
  </si>
  <si>
    <t>ACB</t>
  </si>
  <si>
    <t>Valve Repair</t>
  </si>
  <si>
    <t>Others</t>
  </si>
  <si>
    <t>Acute Bleeding</t>
  </si>
  <si>
    <t>Consult Type:</t>
  </si>
  <si>
    <t xml:space="preserve">Timing: </t>
  </si>
  <si>
    <t>Fib: 150-200</t>
  </si>
  <si>
    <t>Fib &lt; 150</t>
  </si>
  <si>
    <t>Blood use:</t>
  </si>
  <si>
    <t xml:space="preserve">Patient: </t>
  </si>
  <si>
    <t>MRN:</t>
  </si>
  <si>
    <t>LFT results:</t>
  </si>
  <si>
    <t>Renal function results:</t>
  </si>
  <si>
    <t>before off-pump</t>
  </si>
  <si>
    <t>PTT &gt; 45, TT &gt; 25</t>
  </si>
  <si>
    <t>ALERT for AT conc:</t>
  </si>
  <si>
    <t>ATIII: 35-50</t>
  </si>
  <si>
    <t>ATIII &lt;35</t>
  </si>
  <si>
    <t>Chronic renal failure?</t>
  </si>
  <si>
    <t>yes</t>
  </si>
  <si>
    <t>no</t>
  </si>
  <si>
    <t>Pos Hx of CRF (uremia)</t>
  </si>
  <si>
    <t>D-Dimer &gt; 10, Fib &lt; 150</t>
  </si>
  <si>
    <t>1-RBCs for anemia</t>
  </si>
  <si>
    <t>2-FFPs for low clotting factors</t>
  </si>
  <si>
    <t>3-FFPs for low clotting factors</t>
  </si>
  <si>
    <t>4-FFPs for low clotting factors</t>
  </si>
  <si>
    <t>5-FFPs for low fibrinogen</t>
  </si>
  <si>
    <t xml:space="preserve">6-Cryo for very low fibrinogen </t>
  </si>
  <si>
    <t>7-FFPs for low fibrinogen</t>
  </si>
  <si>
    <t xml:space="preserve">8-Cryo for very low fibrinogen </t>
  </si>
  <si>
    <t>9-FFPs for low clotting factors</t>
  </si>
  <si>
    <t>10-FFPs for low clotting factors</t>
  </si>
  <si>
    <t>11-FFPs for low clotting factors</t>
  </si>
  <si>
    <t>12-FFPs for low clotting factors</t>
  </si>
  <si>
    <t>13-No FFP due to heparin effect</t>
  </si>
  <si>
    <t>14-FFPs for low ATIII</t>
  </si>
  <si>
    <t>16-Apheresis Plts for low platelets</t>
  </si>
  <si>
    <t>17-Apheresis Plts for low platelets</t>
  </si>
  <si>
    <t>18-Apheresis Plts for low platelets</t>
  </si>
  <si>
    <t>19-Apheresis Plts for low platelets</t>
  </si>
  <si>
    <t>20-Apheresis Plts for ADP inhibition</t>
  </si>
  <si>
    <t>21-Apheresis Plts for ADP inhibition</t>
  </si>
  <si>
    <t>22-Apheresis Plts for AA inhibition</t>
  </si>
  <si>
    <t>23-Apheresis Plts for AA inhibition</t>
  </si>
  <si>
    <t>29-Protamine for excess heparin</t>
  </si>
  <si>
    <t>30-Secondary fibrinolysis, no FVIIa!</t>
  </si>
  <si>
    <t>31-Secondary fibrinolysis, no FVIIa!</t>
  </si>
  <si>
    <t>32-Secondary fibrinolysis, no FVIIa!</t>
  </si>
  <si>
    <t>33.Secondary fibrinolysis, no FVIIa!</t>
  </si>
  <si>
    <t>34-Possible Protamine Overdose</t>
  </si>
  <si>
    <t>PTT&gt;45, TT&gt;25</t>
  </si>
  <si>
    <t>15-ATIII Conc for very low ATIII</t>
  </si>
  <si>
    <t>35-Cryo for chronic renal failure</t>
  </si>
  <si>
    <t>Suggestion Summary: I</t>
  </si>
  <si>
    <t>II</t>
  </si>
  <si>
    <t>III</t>
  </si>
  <si>
    <t>IV</t>
  </si>
  <si>
    <t>V</t>
  </si>
  <si>
    <t>VI</t>
  </si>
  <si>
    <t>VII</t>
  </si>
  <si>
    <t>VIII</t>
  </si>
  <si>
    <t>IX</t>
  </si>
  <si>
    <t>24-Tranexamic acid for fibrinolysis</t>
  </si>
  <si>
    <t>25-Tranexamic acid for fibrinolysis</t>
  </si>
  <si>
    <t>26-Tranexamic acid for fibrinolysis</t>
  </si>
  <si>
    <t>27-Tranexamic acid for fibrinolysis</t>
  </si>
  <si>
    <t>28-Tranexamic acid for fibrinolysis</t>
  </si>
  <si>
    <t>Tranexamic acid (gm):</t>
  </si>
  <si>
    <t>PT:</t>
  </si>
  <si>
    <t>PTT:</t>
  </si>
  <si>
    <r>
      <t>[133-450]x10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/</t>
    </r>
    <r>
      <rPr>
        <sz val="11"/>
        <color indexed="8"/>
        <rFont val="Calibri"/>
        <family val="2"/>
      </rPr>
      <t>µ</t>
    </r>
    <r>
      <rPr>
        <sz val="11"/>
        <color indexed="8"/>
        <rFont val="Calibri"/>
        <family val="2"/>
      </rPr>
      <t>L</t>
    </r>
  </si>
  <si>
    <t>High: Bold</t>
  </si>
  <si>
    <t>Low: Bold Italic</t>
  </si>
  <si>
    <t>Ver 2/20/2014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</si>
</sst>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5"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14"/>
      <name val="Calibri"/>
      <family val="2"/>
    </font>
    <font>
      <sz val="10"/>
      <color indexed="8"/>
      <name val="Times New Roman"/>
      <family val="0"/>
    </font>
    <font>
      <sz val="11"/>
      <name val="Calibri"/>
      <family val="0"/>
    </font>
    <font>
      <sz val="7"/>
      <color indexed="10"/>
      <name val="Calibri"/>
      <family val="2"/>
    </font>
    <font>
      <sz val="6"/>
      <color indexed="8"/>
      <name val="Calibri"/>
      <family val="2"/>
    </font>
    <font>
      <b/>
      <sz val="10"/>
      <color indexed="62"/>
      <name val="Calibri"/>
      <family val="2"/>
    </font>
    <font>
      <sz val="7"/>
      <color indexed="8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b/>
      <sz val="8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vertAlign val="superscript"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5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>
        <color indexed="62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19"/>
      </left>
      <right>
        <color indexed="63"/>
      </right>
      <top>
        <color indexed="63"/>
      </top>
      <bottom>
        <color indexed="63"/>
      </bottom>
    </border>
    <border>
      <left style="thick">
        <color indexed="19"/>
      </left>
      <right>
        <color indexed="63"/>
      </right>
      <top style="thick">
        <color indexed="19"/>
      </top>
      <bottom style="thick">
        <color indexed="19"/>
      </bottom>
    </border>
    <border>
      <left>
        <color indexed="63"/>
      </left>
      <right style="thick">
        <color indexed="19"/>
      </right>
      <top style="thick">
        <color indexed="19"/>
      </top>
      <bottom style="thick">
        <color indexed="19"/>
      </bottom>
    </border>
    <border>
      <left style="thick">
        <color indexed="60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 style="thick">
        <color indexed="60"/>
      </right>
      <top>
        <color indexed="63"/>
      </top>
      <bottom style="thick">
        <color indexed="60"/>
      </bottom>
    </border>
    <border>
      <left style="thick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0"/>
      </right>
      <top>
        <color indexed="63"/>
      </top>
      <bottom>
        <color indexed="63"/>
      </bottom>
    </border>
    <border>
      <left style="thick">
        <color indexed="19"/>
      </left>
      <right>
        <color indexed="63"/>
      </right>
      <top>
        <color indexed="63"/>
      </top>
      <bottom style="thick">
        <color indexed="19"/>
      </bottom>
    </border>
    <border>
      <left>
        <color indexed="63"/>
      </left>
      <right>
        <color indexed="63"/>
      </right>
      <top>
        <color indexed="63"/>
      </top>
      <bottom style="thick">
        <color indexed="19"/>
      </bottom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 style="thick">
        <color indexed="11"/>
      </right>
      <top style="thick">
        <color indexed="11"/>
      </top>
      <bottom>
        <color indexed="63"/>
      </bottom>
    </border>
    <border>
      <left style="thick">
        <color indexed="11"/>
      </left>
      <right style="thick">
        <color indexed="11"/>
      </right>
      <top>
        <color indexed="63"/>
      </top>
      <bottom>
        <color indexed="63"/>
      </bottom>
    </border>
    <border>
      <left>
        <color indexed="63"/>
      </left>
      <right style="thick">
        <color indexed="11"/>
      </right>
      <top>
        <color indexed="63"/>
      </top>
      <bottom>
        <color indexed="63"/>
      </bottom>
    </border>
    <border>
      <left style="thick">
        <color indexed="11"/>
      </left>
      <right style="thick">
        <color indexed="11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thick">
        <color indexed="11"/>
      </right>
      <top>
        <color indexed="63"/>
      </top>
      <bottom style="thick">
        <color indexed="11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 style="thick">
        <color indexed="38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49"/>
      </left>
      <right style="thick">
        <color indexed="49"/>
      </right>
      <top style="thick">
        <color indexed="49"/>
      </top>
      <bottom style="thick">
        <color indexed="49"/>
      </bottom>
    </border>
    <border>
      <left>
        <color indexed="63"/>
      </left>
      <right>
        <color indexed="63"/>
      </right>
      <top style="thick">
        <color indexed="49"/>
      </top>
      <bottom style="thick">
        <color indexed="49"/>
      </bottom>
    </border>
    <border>
      <left style="thick">
        <color indexed="49"/>
      </left>
      <right style="thick">
        <color indexed="49"/>
      </right>
      <top>
        <color indexed="63"/>
      </top>
      <bottom>
        <color indexed="63"/>
      </bottom>
    </border>
    <border>
      <left>
        <color indexed="63"/>
      </left>
      <right style="thick">
        <color indexed="49"/>
      </right>
      <top>
        <color indexed="63"/>
      </top>
      <bottom>
        <color indexed="63"/>
      </bottom>
    </border>
    <border>
      <left style="thick">
        <color indexed="49"/>
      </left>
      <right style="thick">
        <color indexed="49"/>
      </right>
      <top>
        <color indexed="63"/>
      </top>
      <bottom style="thick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thick">
        <color indexed="49"/>
      </bottom>
    </border>
    <border>
      <left style="thick">
        <color indexed="49"/>
      </left>
      <right>
        <color indexed="63"/>
      </right>
      <top>
        <color indexed="63"/>
      </top>
      <bottom>
        <color indexed="63"/>
      </bottom>
    </border>
    <border>
      <left style="thick">
        <color indexed="49"/>
      </left>
      <right style="thick">
        <color indexed="49"/>
      </right>
      <top style="thick">
        <color indexed="49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 style="thick">
        <color indexed="11"/>
      </top>
      <bottom style="thick">
        <color indexed="11"/>
      </bottom>
    </border>
    <border>
      <left style="thick">
        <color indexed="11"/>
      </left>
      <right>
        <color indexed="63"/>
      </right>
      <top style="thick">
        <color indexed="11"/>
      </top>
      <bottom style="thick">
        <color indexed="11"/>
      </bottom>
    </border>
    <border>
      <left style="thick">
        <color indexed="11"/>
      </left>
      <right style="thick">
        <color indexed="11"/>
      </right>
      <top style="thick">
        <color indexed="11"/>
      </top>
      <bottom>
        <color indexed="63"/>
      </bottom>
    </border>
    <border>
      <left>
        <color indexed="63"/>
      </left>
      <right style="thick">
        <color indexed="49"/>
      </right>
      <top style="thick">
        <color indexed="49"/>
      </top>
      <bottom style="thick">
        <color indexed="49"/>
      </bottom>
    </border>
    <border>
      <left>
        <color indexed="63"/>
      </left>
      <right style="thick">
        <color indexed="60"/>
      </right>
      <top style="thick">
        <color indexed="60"/>
      </top>
      <bottom>
        <color indexed="63"/>
      </bottom>
    </border>
    <border>
      <left>
        <color indexed="63"/>
      </left>
      <right style="thick">
        <color indexed="60"/>
      </right>
      <top style="thick">
        <color indexed="19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60"/>
      </left>
      <right>
        <color indexed="63"/>
      </right>
      <top style="thick">
        <color indexed="19"/>
      </top>
      <bottom>
        <color indexed="63"/>
      </bottom>
    </border>
    <border>
      <left>
        <color indexed="63"/>
      </left>
      <right>
        <color indexed="63"/>
      </right>
      <top style="thick">
        <color indexed="19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9"/>
      </top>
      <bottom style="thick">
        <color indexed="19"/>
      </bottom>
    </border>
    <border>
      <left>
        <color indexed="63"/>
      </left>
      <right style="thick">
        <color indexed="60"/>
      </right>
      <top style="thick">
        <color indexed="19"/>
      </top>
      <bottom style="thick">
        <color indexed="1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2" borderId="1" applyNumberFormat="0" applyAlignment="0" applyProtection="0"/>
    <xf numFmtId="0" fontId="2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8" borderId="0" applyNumberFormat="0" applyBorder="0" applyAlignment="0" applyProtection="0"/>
    <xf numFmtId="0" fontId="0" fillId="4" borderId="7" applyNumberFormat="0" applyFont="0" applyAlignment="0" applyProtection="0"/>
    <xf numFmtId="0" fontId="31" fillId="2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10" fillId="0" borderId="12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14" fontId="1" fillId="0" borderId="13" xfId="0" applyNumberFormat="1" applyFont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0" xfId="0" applyFont="1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3" fillId="0" borderId="25" xfId="0" applyFont="1" applyBorder="1" applyAlignment="1" applyProtection="1">
      <alignment horizontal="left" vertical="top"/>
      <protection locked="0"/>
    </xf>
    <xf numFmtId="0" fontId="3" fillId="0" borderId="26" xfId="0" applyFont="1" applyBorder="1" applyAlignment="1" applyProtection="1">
      <alignment horizontal="left" vertical="top"/>
      <protection locked="0"/>
    </xf>
    <xf numFmtId="0" fontId="3" fillId="0" borderId="27" xfId="0" applyFont="1" applyBorder="1" applyAlignment="1" applyProtection="1">
      <alignment horizontal="left" vertical="top"/>
      <protection locked="0"/>
    </xf>
    <xf numFmtId="0" fontId="0" fillId="0" borderId="22" xfId="0" applyFill="1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3" fillId="0" borderId="29" xfId="0" applyFont="1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3" fillId="0" borderId="31" xfId="0" applyFont="1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3" fillId="0" borderId="26" xfId="0" applyFont="1" applyBorder="1" applyAlignment="1" applyProtection="1">
      <alignment horizontal="left" vertical="top"/>
      <protection locked="0"/>
    </xf>
    <xf numFmtId="0" fontId="3" fillId="0" borderId="27" xfId="0" applyFont="1" applyBorder="1" applyAlignment="1" applyProtection="1">
      <alignment horizontal="left" vertical="top"/>
      <protection locked="0"/>
    </xf>
    <xf numFmtId="0" fontId="0" fillId="4" borderId="32" xfId="0" applyFill="1" applyBorder="1" applyAlignment="1" applyProtection="1">
      <alignment horizontal="left" vertical="top"/>
      <protection locked="0"/>
    </xf>
    <xf numFmtId="0" fontId="0" fillId="4" borderId="33" xfId="0" applyFill="1" applyBorder="1" applyAlignment="1" applyProtection="1">
      <alignment horizontal="left" vertical="top"/>
      <protection locked="0"/>
    </xf>
    <xf numFmtId="0" fontId="1" fillId="0" borderId="34" xfId="0" applyFont="1" applyBorder="1" applyAlignment="1" applyProtection="1">
      <alignment horizontal="left" vertical="top"/>
      <protection locked="0"/>
    </xf>
    <xf numFmtId="0" fontId="0" fillId="0" borderId="35" xfId="0" applyBorder="1" applyAlignment="1" applyProtection="1">
      <alignment horizontal="left" vertical="top"/>
      <protection locked="0"/>
    </xf>
    <xf numFmtId="0" fontId="1" fillId="4" borderId="34" xfId="0" applyFont="1" applyFill="1" applyBorder="1" applyAlignment="1" applyProtection="1">
      <alignment horizontal="left" vertical="top"/>
      <protection locked="0"/>
    </xf>
    <xf numFmtId="0" fontId="0" fillId="4" borderId="0" xfId="0" applyFill="1" applyBorder="1" applyAlignment="1" applyProtection="1">
      <alignment horizontal="left" vertical="top"/>
      <protection locked="0"/>
    </xf>
    <xf numFmtId="0" fontId="0" fillId="4" borderId="35" xfId="0" applyFill="1" applyBorder="1" applyAlignment="1" applyProtection="1">
      <alignment horizontal="left" vertical="top"/>
      <protection locked="0"/>
    </xf>
    <xf numFmtId="0" fontId="1" fillId="0" borderId="34" xfId="0" applyFont="1" applyFill="1" applyBorder="1" applyAlignment="1" applyProtection="1">
      <alignment horizontal="left" vertical="top"/>
      <protection locked="0"/>
    </xf>
    <xf numFmtId="0" fontId="0" fillId="0" borderId="0" xfId="0" applyNumberFormat="1" applyBorder="1" applyAlignment="1" applyProtection="1">
      <alignment horizontal="left" vertical="top"/>
      <protection locked="0"/>
    </xf>
    <xf numFmtId="0" fontId="1" fillId="0" borderId="36" xfId="0" applyFont="1" applyFill="1" applyBorder="1" applyAlignment="1" applyProtection="1">
      <alignment horizontal="left" vertical="top"/>
      <protection locked="0"/>
    </xf>
    <xf numFmtId="0" fontId="0" fillId="0" borderId="37" xfId="0" applyBorder="1" applyAlignment="1" applyProtection="1">
      <alignment horizontal="left" vertical="top"/>
      <protection locked="0"/>
    </xf>
    <xf numFmtId="0" fontId="0" fillId="0" borderId="38" xfId="0" applyBorder="1" applyAlignment="1" applyProtection="1">
      <alignment horizontal="left" vertical="top"/>
      <protection locked="0"/>
    </xf>
    <xf numFmtId="0" fontId="1" fillId="4" borderId="39" xfId="0" applyFont="1" applyFill="1" applyBorder="1" applyAlignment="1" applyProtection="1">
      <alignment horizontal="left" vertical="top"/>
      <protection locked="0"/>
    </xf>
    <xf numFmtId="0" fontId="13" fillId="4" borderId="37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1" fillId="0" borderId="32" xfId="0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2" fillId="0" borderId="40" xfId="0" applyFont="1" applyBorder="1" applyAlignment="1" applyProtection="1">
      <alignment horizontal="left" vertical="top"/>
      <protection locked="0"/>
    </xf>
    <xf numFmtId="0" fontId="2" fillId="0" borderId="41" xfId="0" applyFont="1" applyFill="1" applyBorder="1" applyAlignment="1" applyProtection="1">
      <alignment horizontal="left" vertical="top"/>
      <protection locked="0"/>
    </xf>
    <xf numFmtId="0" fontId="0" fillId="0" borderId="42" xfId="0" applyBorder="1" applyAlignment="1" applyProtection="1">
      <alignment horizontal="left" vertical="top"/>
      <protection locked="0"/>
    </xf>
    <xf numFmtId="0" fontId="0" fillId="0" borderId="43" xfId="0" applyBorder="1" applyAlignment="1" applyProtection="1">
      <alignment horizontal="left" vertical="top"/>
      <protection locked="0"/>
    </xf>
    <xf numFmtId="0" fontId="7" fillId="0" borderId="44" xfId="0" applyFont="1" applyBorder="1" applyAlignment="1" applyProtection="1">
      <alignment horizontal="left" vertical="top"/>
      <protection locked="0"/>
    </xf>
    <xf numFmtId="0" fontId="8" fillId="0" borderId="45" xfId="0" applyFont="1" applyFill="1" applyBorder="1" applyAlignment="1" applyProtection="1">
      <alignment horizontal="left" vertical="top"/>
      <protection locked="0"/>
    </xf>
    <xf numFmtId="0" fontId="4" fillId="0" borderId="44" xfId="0" applyFont="1" applyBorder="1" applyAlignment="1" applyProtection="1">
      <alignment horizontal="left" vertical="top"/>
      <protection locked="0"/>
    </xf>
    <xf numFmtId="0" fontId="4" fillId="0" borderId="45" xfId="0" applyFont="1" applyBorder="1" applyAlignment="1" applyProtection="1">
      <alignment horizontal="left" vertical="top"/>
      <protection locked="0"/>
    </xf>
    <xf numFmtId="0" fontId="4" fillId="0" borderId="46" xfId="0" applyFont="1" applyBorder="1" applyAlignment="1" applyProtection="1">
      <alignment horizontal="left" vertical="top"/>
      <protection locked="0"/>
    </xf>
    <xf numFmtId="0" fontId="7" fillId="0" borderId="47" xfId="0" applyFont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4" fillId="0" borderId="47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48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4" fillId="0" borderId="47" xfId="0" applyNumberFormat="1" applyFont="1" applyBorder="1" applyAlignment="1" applyProtection="1">
      <alignment horizontal="left" vertical="top"/>
      <protection locked="0"/>
    </xf>
    <xf numFmtId="0" fontId="4" fillId="0" borderId="0" xfId="0" applyNumberFormat="1" applyFont="1" applyBorder="1" applyAlignment="1" applyProtection="1">
      <alignment horizontal="left" vertical="top"/>
      <protection locked="0"/>
    </xf>
    <xf numFmtId="0" fontId="4" fillId="0" borderId="48" xfId="0" applyNumberFormat="1" applyFont="1" applyBorder="1" applyAlignment="1" applyProtection="1">
      <alignment horizontal="left" vertical="top"/>
      <protection locked="0"/>
    </xf>
    <xf numFmtId="0" fontId="4" fillId="0" borderId="49" xfId="0" applyFont="1" applyBorder="1" applyAlignment="1" applyProtection="1">
      <alignment horizontal="left" vertical="top"/>
      <protection locked="0"/>
    </xf>
    <xf numFmtId="0" fontId="7" fillId="0" borderId="50" xfId="0" applyFont="1" applyBorder="1" applyAlignment="1" applyProtection="1">
      <alignment horizontal="left" vertical="top"/>
      <protection locked="0"/>
    </xf>
    <xf numFmtId="0" fontId="8" fillId="0" borderId="51" xfId="0" applyFont="1" applyFill="1" applyBorder="1" applyAlignment="1" applyProtection="1">
      <alignment horizontal="left" vertical="top"/>
      <protection locked="0"/>
    </xf>
    <xf numFmtId="0" fontId="4" fillId="0" borderId="50" xfId="0" applyFont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" fillId="4" borderId="52" xfId="0" applyFont="1" applyFill="1" applyBorder="1" applyAlignment="1" applyProtection="1">
      <alignment horizontal="left" vertical="top"/>
      <protection locked="0"/>
    </xf>
    <xf numFmtId="0" fontId="1" fillId="4" borderId="53" xfId="0" applyFont="1" applyFill="1" applyBorder="1" applyAlignment="1" applyProtection="1">
      <alignment horizontal="left" vertical="top"/>
      <protection locked="0"/>
    </xf>
    <xf numFmtId="0" fontId="1" fillId="0" borderId="54" xfId="0" applyFont="1" applyBorder="1" applyAlignment="1" applyProtection="1">
      <alignment horizontal="left" vertical="top"/>
      <protection locked="0"/>
    </xf>
    <xf numFmtId="0" fontId="0" fillId="0" borderId="54" xfId="0" applyBorder="1" applyAlignment="1" applyProtection="1">
      <alignment horizontal="left" vertical="top"/>
      <protection locked="0"/>
    </xf>
    <xf numFmtId="0" fontId="0" fillId="0" borderId="55" xfId="0" applyBorder="1" applyAlignment="1" applyProtection="1">
      <alignment horizontal="left" vertical="top"/>
      <protection locked="0"/>
    </xf>
    <xf numFmtId="0" fontId="1" fillId="4" borderId="54" xfId="0" applyFont="1" applyFill="1" applyBorder="1" applyAlignment="1" applyProtection="1">
      <alignment horizontal="left" vertical="top"/>
      <protection locked="0"/>
    </xf>
    <xf numFmtId="0" fontId="0" fillId="4" borderId="55" xfId="0" applyFill="1" applyBorder="1" applyAlignment="1" applyProtection="1">
      <alignment horizontal="left" vertical="top"/>
      <protection locked="0"/>
    </xf>
    <xf numFmtId="0" fontId="1" fillId="0" borderId="54" xfId="0" applyFont="1" applyFill="1" applyBorder="1" applyAlignment="1" applyProtection="1">
      <alignment horizontal="left" vertical="top"/>
      <protection locked="0"/>
    </xf>
    <xf numFmtId="0" fontId="1" fillId="4" borderId="56" xfId="0" applyFont="1" applyFill="1" applyBorder="1" applyAlignment="1" applyProtection="1">
      <alignment horizontal="left" vertical="top"/>
      <protection locked="0"/>
    </xf>
    <xf numFmtId="0" fontId="0" fillId="4" borderId="3" xfId="0" applyFill="1" applyBorder="1" applyAlignment="1" applyProtection="1">
      <alignment horizontal="left" vertical="top"/>
      <protection locked="0"/>
    </xf>
    <xf numFmtId="0" fontId="0" fillId="4" borderId="57" xfId="0" applyFill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0" fillId="0" borderId="58" xfId="0" applyBorder="1" applyAlignment="1" applyProtection="1">
      <alignment horizontal="left" vertical="top"/>
      <protection locked="0"/>
    </xf>
    <xf numFmtId="0" fontId="0" fillId="0" borderId="59" xfId="0" applyBorder="1" applyAlignment="1" applyProtection="1">
      <alignment horizontal="left" vertical="top"/>
      <protection locked="0"/>
    </xf>
    <xf numFmtId="0" fontId="0" fillId="0" borderId="60" xfId="0" applyBorder="1" applyAlignment="1" applyProtection="1">
      <alignment horizontal="left" vertical="top"/>
      <protection locked="0"/>
    </xf>
    <xf numFmtId="0" fontId="0" fillId="0" borderId="56" xfId="0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13" fillId="4" borderId="61" xfId="0" applyFont="1" applyFill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2" fillId="0" borderId="62" xfId="0" applyFont="1" applyBorder="1" applyAlignment="1" applyProtection="1">
      <alignment horizontal="left" vertical="top"/>
      <protection locked="0"/>
    </xf>
    <xf numFmtId="0" fontId="2" fillId="0" borderId="63" xfId="0" applyFont="1" applyBorder="1" applyAlignment="1" applyProtection="1">
      <alignment horizontal="left" vertical="top"/>
      <protection locked="0"/>
    </xf>
    <xf numFmtId="0" fontId="1" fillId="4" borderId="52" xfId="0" applyFont="1" applyFill="1" applyBorder="1" applyAlignment="1" applyProtection="1">
      <alignment horizontal="left" vertical="top"/>
      <protection locked="0"/>
    </xf>
    <xf numFmtId="0" fontId="1" fillId="0" borderId="51" xfId="0" applyFont="1" applyFill="1" applyBorder="1" applyAlignment="1" applyProtection="1">
      <alignment horizontal="left" vertical="top"/>
      <protection locked="0"/>
    </xf>
    <xf numFmtId="0" fontId="4" fillId="0" borderId="64" xfId="0" applyFont="1" applyBorder="1" applyAlignment="1" applyProtection="1">
      <alignment horizontal="left" vertical="top"/>
      <protection locked="0"/>
    </xf>
    <xf numFmtId="0" fontId="0" fillId="0" borderId="48" xfId="0" applyNumberFormat="1" applyBorder="1" applyAlignment="1" applyProtection="1">
      <alignment horizontal="left" vertical="top"/>
      <protection locked="0"/>
    </xf>
    <xf numFmtId="0" fontId="0" fillId="0" borderId="65" xfId="0" applyBorder="1" applyAlignment="1" applyProtection="1">
      <alignment horizontal="left" vertical="top"/>
      <protection locked="0"/>
    </xf>
    <xf numFmtId="0" fontId="4" fillId="0" borderId="51" xfId="0" applyFont="1" applyBorder="1" applyAlignment="1" applyProtection="1">
      <alignment horizontal="left" vertical="top"/>
      <protection locked="0"/>
    </xf>
    <xf numFmtId="0" fontId="4" fillId="0" borderId="66" xfId="0" applyFont="1" applyBorder="1" applyAlignment="1" applyProtection="1">
      <alignment horizontal="left" vertical="top"/>
      <protection locked="0"/>
    </xf>
    <xf numFmtId="0" fontId="13" fillId="0" borderId="37" xfId="0" applyFont="1" applyFill="1" applyBorder="1" applyAlignment="1" applyProtection="1">
      <alignment horizontal="left" vertical="top"/>
      <protection locked="0"/>
    </xf>
    <xf numFmtId="0" fontId="13" fillId="0" borderId="67" xfId="0" applyFont="1" applyFill="1" applyBorder="1" applyAlignment="1" applyProtection="1">
      <alignment horizontal="left" vertical="top"/>
      <protection locked="0"/>
    </xf>
    <xf numFmtId="0" fontId="1" fillId="0" borderId="39" xfId="0" applyFont="1" applyFill="1" applyBorder="1" applyAlignment="1" applyProtection="1">
      <alignment horizontal="left" vertical="top"/>
      <protection locked="0"/>
    </xf>
    <xf numFmtId="0" fontId="13" fillId="0" borderId="39" xfId="0" applyFont="1" applyFill="1" applyBorder="1" applyAlignment="1" applyProtection="1">
      <alignment horizontal="left" vertical="top"/>
      <protection locked="0"/>
    </xf>
    <xf numFmtId="0" fontId="1" fillId="4" borderId="68" xfId="0" applyFont="1" applyFill="1" applyBorder="1" applyAlignment="1" applyProtection="1">
      <alignment horizontal="left" vertical="top"/>
      <protection locked="0"/>
    </xf>
    <xf numFmtId="0" fontId="1" fillId="4" borderId="67" xfId="0" applyFont="1" applyFill="1" applyBorder="1" applyAlignment="1" applyProtection="1">
      <alignment horizontal="left" vertical="top"/>
      <protection locked="0"/>
    </xf>
    <xf numFmtId="0" fontId="1" fillId="4" borderId="61" xfId="0" applyFont="1" applyFill="1" applyBorder="1" applyAlignment="1" applyProtection="1">
      <alignment horizontal="left" vertical="top"/>
      <protection locked="0"/>
    </xf>
    <xf numFmtId="0" fontId="9" fillId="4" borderId="67" xfId="0" applyFont="1" applyFill="1" applyBorder="1" applyAlignment="1" applyProtection="1">
      <alignment horizontal="left" vertical="top"/>
      <protection locked="0"/>
    </xf>
    <xf numFmtId="0" fontId="9" fillId="4" borderId="61" xfId="0" applyFont="1" applyFill="1" applyBorder="1" applyAlignment="1" applyProtection="1">
      <alignment horizontal="left" vertical="top"/>
      <protection locked="0"/>
    </xf>
    <xf numFmtId="0" fontId="34" fillId="0" borderId="0" xfId="0" applyFont="1" applyBorder="1" applyAlignment="1" applyProtection="1">
      <alignment horizontal="left" vertical="top"/>
      <protection locked="0"/>
    </xf>
    <xf numFmtId="0" fontId="1" fillId="4" borderId="69" xfId="0" applyFont="1" applyFill="1" applyBorder="1" applyAlignment="1" applyProtection="1">
      <alignment horizontal="left" vertical="top"/>
      <protection locked="0"/>
    </xf>
    <xf numFmtId="0" fontId="2" fillId="4" borderId="69" xfId="0" applyFont="1" applyFill="1" applyBorder="1" applyAlignment="1" applyProtection="1">
      <alignment horizontal="right" vertical="top"/>
      <protection locked="0"/>
    </xf>
    <xf numFmtId="0" fontId="1" fillId="0" borderId="34" xfId="0" applyFont="1" applyBorder="1" applyAlignment="1" applyProtection="1">
      <alignment horizontal="right" vertical="top"/>
      <protection locked="0"/>
    </xf>
    <xf numFmtId="0" fontId="1" fillId="4" borderId="34" xfId="0" applyFont="1" applyFill="1" applyBorder="1" applyAlignment="1" applyProtection="1">
      <alignment horizontal="right" vertical="top"/>
      <protection locked="0"/>
    </xf>
    <xf numFmtId="0" fontId="1" fillId="0" borderId="34" xfId="0" applyFont="1" applyFill="1" applyBorder="1" applyAlignment="1" applyProtection="1">
      <alignment horizontal="right" vertical="top"/>
      <protection locked="0"/>
    </xf>
    <xf numFmtId="0" fontId="1" fillId="4" borderId="36" xfId="0" applyFont="1" applyFill="1" applyBorder="1" applyAlignment="1" applyProtection="1">
      <alignment horizontal="right" vertical="top"/>
      <protection locked="0"/>
    </xf>
    <xf numFmtId="0" fontId="1" fillId="4" borderId="53" xfId="0" applyFont="1" applyFill="1" applyBorder="1" applyAlignment="1" applyProtection="1">
      <alignment horizontal="left" vertical="top"/>
      <protection locked="0"/>
    </xf>
    <xf numFmtId="0" fontId="1" fillId="4" borderId="70" xfId="0" applyFont="1" applyFill="1" applyBorder="1" applyAlignment="1" applyProtection="1">
      <alignment horizontal="left" vertical="top"/>
      <protection locked="0"/>
    </xf>
    <xf numFmtId="0" fontId="1" fillId="4" borderId="34" xfId="0" applyFont="1" applyFill="1" applyBorder="1" applyAlignment="1" applyProtection="1">
      <alignment horizontal="left" vertical="top"/>
      <protection locked="0"/>
    </xf>
    <xf numFmtId="0" fontId="3" fillId="0" borderId="71" xfId="0" applyFont="1" applyBorder="1" applyAlignment="1" applyProtection="1">
      <alignment horizontal="left" vertical="top"/>
      <protection locked="0"/>
    </xf>
    <xf numFmtId="0" fontId="0" fillId="0" borderId="72" xfId="0" applyFill="1" applyBorder="1" applyAlignment="1" applyProtection="1">
      <alignment horizontal="left" vertical="top"/>
      <protection locked="0"/>
    </xf>
    <xf numFmtId="0" fontId="0" fillId="0" borderId="73" xfId="0" applyBorder="1" applyAlignment="1" applyProtection="1">
      <alignment horizontal="left" vertical="top"/>
      <protection/>
    </xf>
    <xf numFmtId="0" fontId="34" fillId="0" borderId="0" xfId="0" applyFont="1" applyBorder="1" applyAlignment="1" applyProtection="1">
      <alignment horizontal="left" vertical="top"/>
      <protection locked="0"/>
    </xf>
    <xf numFmtId="0" fontId="34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4" borderId="0" xfId="0" applyFont="1" applyFill="1" applyBorder="1" applyAlignment="1" applyProtection="1">
      <alignment horizontal="left" vertical="top"/>
      <protection locked="0"/>
    </xf>
    <xf numFmtId="0" fontId="0" fillId="4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Fill="1" applyBorder="1" applyAlignment="1" applyProtection="1">
      <alignment horizontal="left" vertical="top"/>
      <protection locked="0"/>
    </xf>
    <xf numFmtId="0" fontId="18" fillId="2" borderId="74" xfId="0" applyFont="1" applyFill="1" applyBorder="1" applyAlignment="1" applyProtection="1">
      <alignment horizontal="left" vertical="top"/>
      <protection locked="0"/>
    </xf>
    <xf numFmtId="0" fontId="33" fillId="4" borderId="15" xfId="0" applyFont="1" applyFill="1" applyBorder="1" applyAlignment="1" applyProtection="1">
      <alignment horizontal="left" vertical="top"/>
      <protection locked="0"/>
    </xf>
    <xf numFmtId="0" fontId="0" fillId="0" borderId="18" xfId="0" applyFont="1" applyBorder="1" applyAlignment="1" applyProtection="1">
      <alignment horizontal="left" vertical="top"/>
      <protection locked="0"/>
    </xf>
    <xf numFmtId="0" fontId="0" fillId="0" borderId="18" xfId="0" applyFont="1" applyFill="1" applyBorder="1" applyAlignment="1" applyProtection="1">
      <alignment horizontal="left" vertical="top"/>
      <protection locked="0"/>
    </xf>
    <xf numFmtId="0" fontId="34" fillId="0" borderId="75" xfId="0" applyFont="1" applyFill="1" applyBorder="1" applyAlignment="1" applyProtection="1">
      <alignment horizontal="left" vertical="top"/>
      <protection locked="0"/>
    </xf>
    <xf numFmtId="0" fontId="0" fillId="4" borderId="75" xfId="0" applyFont="1" applyFill="1" applyBorder="1" applyAlignment="1" applyProtection="1">
      <alignment horizontal="left" vertical="top"/>
      <protection locked="0"/>
    </xf>
    <xf numFmtId="0" fontId="0" fillId="0" borderId="75" xfId="0" applyFont="1" applyFill="1" applyBorder="1" applyAlignment="1" applyProtection="1">
      <alignment horizontal="left" vertical="top"/>
      <protection locked="0"/>
    </xf>
    <xf numFmtId="0" fontId="0" fillId="4" borderId="75" xfId="0" applyFont="1" applyFill="1" applyBorder="1" applyAlignment="1" applyProtection="1">
      <alignment horizontal="left" vertical="top"/>
      <protection locked="0"/>
    </xf>
    <xf numFmtId="0" fontId="0" fillId="0" borderId="75" xfId="0" applyFont="1" applyBorder="1" applyAlignment="1" applyProtection="1">
      <alignment horizontal="left" vertical="top"/>
      <protection locked="0"/>
    </xf>
    <xf numFmtId="0" fontId="33" fillId="4" borderId="16" xfId="0" applyFont="1" applyFill="1" applyBorder="1" applyAlignment="1" applyProtection="1">
      <alignment horizontal="left" vertical="top"/>
      <protection locked="0"/>
    </xf>
    <xf numFmtId="0" fontId="0" fillId="0" borderId="19" xfId="0" applyFont="1" applyBorder="1" applyAlignment="1" applyProtection="1">
      <alignment horizontal="left" vertical="top"/>
      <protection locked="0"/>
    </xf>
    <xf numFmtId="0" fontId="33" fillId="0" borderId="17" xfId="0" applyFont="1" applyBorder="1" applyAlignment="1" applyProtection="1">
      <alignment horizontal="left" vertical="top"/>
      <protection locked="0"/>
    </xf>
    <xf numFmtId="0" fontId="33" fillId="0" borderId="73" xfId="0" applyFont="1" applyBorder="1" applyAlignment="1" applyProtection="1">
      <alignment horizontal="left" vertical="top"/>
      <protection locked="0"/>
    </xf>
    <xf numFmtId="0" fontId="33" fillId="4" borderId="73" xfId="0" applyFont="1" applyFill="1" applyBorder="1" applyAlignment="1" applyProtection="1">
      <alignment horizontal="left" vertical="top"/>
      <protection locked="0"/>
    </xf>
    <xf numFmtId="0" fontId="33" fillId="0" borderId="73" xfId="0" applyFont="1" applyFill="1" applyBorder="1" applyAlignment="1" applyProtection="1">
      <alignment horizontal="left" vertical="top"/>
      <protection locked="0"/>
    </xf>
    <xf numFmtId="0" fontId="33" fillId="4" borderId="15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1" fillId="0" borderId="23" xfId="0" applyFont="1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76" xfId="0" applyFont="1" applyBorder="1" applyAlignment="1" applyProtection="1">
      <alignment horizontal="left" vertical="top"/>
      <protection locked="0"/>
    </xf>
    <xf numFmtId="0" fontId="0" fillId="0" borderId="77" xfId="0" applyFont="1" applyBorder="1" applyAlignment="1" applyProtection="1">
      <alignment horizontal="left" vertical="top"/>
      <protection locked="0"/>
    </xf>
    <xf numFmtId="0" fontId="0" fillId="0" borderId="72" xfId="0" applyBorder="1" applyAlignment="1" applyProtection="1">
      <alignment horizontal="left" vertical="top"/>
      <protection locked="0"/>
    </xf>
    <xf numFmtId="0" fontId="33" fillId="4" borderId="14" xfId="0" applyFont="1" applyFill="1" applyBorder="1" applyAlignment="1" applyProtection="1">
      <alignment horizontal="left" vertical="top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2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6" fillId="0" borderId="78" xfId="0" applyFont="1" applyBorder="1" applyAlignment="1" applyProtection="1">
      <alignment horizontal="left" vertical="top"/>
      <protection locked="0"/>
    </xf>
    <xf numFmtId="0" fontId="6" fillId="0" borderId="11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left" vertical="top"/>
      <protection locked="0"/>
    </xf>
    <xf numFmtId="0" fontId="33" fillId="4" borderId="73" xfId="0" applyFont="1" applyFill="1" applyBorder="1" applyAlignment="1" applyProtection="1">
      <alignment horizontal="left" vertical="top"/>
      <protection locked="0"/>
    </xf>
    <xf numFmtId="0" fontId="33" fillId="4" borderId="0" xfId="0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79" xfId="0" applyBorder="1" applyAlignment="1" applyProtection="1">
      <alignment horizontal="left" vertical="top"/>
      <protection locked="0"/>
    </xf>
    <xf numFmtId="0" fontId="0" fillId="0" borderId="80" xfId="0" applyBorder="1" applyAlignment="1" applyProtection="1">
      <alignment horizontal="left" vertical="top"/>
      <protection locked="0"/>
    </xf>
    <xf numFmtId="0" fontId="33" fillId="0" borderId="73" xfId="0" applyFont="1" applyBorder="1" applyAlignment="1" applyProtection="1">
      <alignment horizontal="left" vertical="top"/>
      <protection locked="0"/>
    </xf>
    <xf numFmtId="0" fontId="33" fillId="0" borderId="0" xfId="0" applyFont="1" applyBorder="1" applyAlignment="1" applyProtection="1">
      <alignment horizontal="left" vertical="top"/>
      <protection locked="0"/>
    </xf>
    <xf numFmtId="0" fontId="2" fillId="0" borderId="62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81" xfId="0" applyBorder="1" applyAlignment="1" applyProtection="1">
      <alignment horizontal="left" vertical="top"/>
      <protection locked="0"/>
    </xf>
    <xf numFmtId="0" fontId="0" fillId="0" borderId="63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7">
    <dxf>
      <font>
        <b/>
        <i/>
      </font>
    </dxf>
    <dxf>
      <font>
        <b/>
        <i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</dxf>
    <dxf>
      <font>
        <b/>
        <i/>
        <name val="Cambria"/>
        <color theme="1"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</dxf>
    <dxf>
      <font>
        <b/>
        <i/>
        <name val="Cambria"/>
        <color theme="1"/>
      </font>
    </dxf>
    <dxf>
      <font>
        <b/>
        <i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</dxf>
    <dxf>
      <font>
        <b/>
        <i/>
        <name val="Cambria"/>
        <color theme="1"/>
      </font>
    </dxf>
    <dxf>
      <font>
        <b/>
        <i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</dxf>
    <dxf>
      <font>
        <b/>
        <i/>
        <name val="Cambria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</dxf>
    <dxf>
      <font>
        <b/>
        <i/>
        <name val="Cambria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</dxf>
    <dxf>
      <font>
        <b/>
        <i/>
        <name val="Cambria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name val="Cambria"/>
        <color rgb="FF006100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</dxf>
    <dxf>
      <font>
        <b/>
        <i/>
        <name val="Cambria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name val="Cambria"/>
        <color rgb="FF006100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rgb="FF006100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  <fill>
        <patternFill patternType="none">
          <bgColor indexed="65"/>
        </patternFill>
      </fill>
    </dxf>
    <dxf>
      <font>
        <b/>
        <i/>
        <name val="Cambria"/>
        <color theme="1"/>
      </font>
      <fill>
        <patternFill patternType="none">
          <bgColor indexed="65"/>
        </patternFill>
      </fill>
    </dxf>
    <dxf>
      <font>
        <b/>
        <i val="0"/>
        <name val="Cambria"/>
        <color theme="1"/>
      </font>
    </dxf>
    <dxf>
      <font>
        <b/>
        <i/>
        <name val="Cambria"/>
        <color theme="1"/>
      </font>
    </dxf>
    <dxf>
      <font>
        <b/>
        <i/>
        <color theme="1"/>
      </font>
      <border/>
    </dxf>
    <dxf>
      <font>
        <b/>
        <i val="0"/>
        <color theme="1"/>
      </font>
      <border/>
    </dxf>
    <dxf>
      <font>
        <b/>
        <i/>
        <color theme="1"/>
      </font>
      <fill>
        <patternFill patternType="none">
          <bgColor indexed="65"/>
        </patternFill>
      </fill>
      <border/>
    </dxf>
    <dxf>
      <font>
        <b/>
        <i val="0"/>
        <color theme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6"/>
  <sheetViews>
    <sheetView tabSelected="1" zoomScale="96" zoomScaleNormal="96" zoomScalePageLayoutView="0" workbookViewId="0" topLeftCell="A1">
      <selection activeCell="K88" sqref="K88"/>
    </sheetView>
  </sheetViews>
  <sheetFormatPr defaultColWidth="8.8515625" defaultRowHeight="15"/>
  <cols>
    <col min="1" max="1" width="21.28125" style="1" customWidth="1"/>
    <col min="2" max="2" width="20.00390625" style="1" customWidth="1"/>
    <col min="3" max="3" width="7.421875" style="1" customWidth="1"/>
    <col min="4" max="5" width="7.28125" style="1" customWidth="1"/>
    <col min="6" max="6" width="6.28125" style="1" customWidth="1"/>
    <col min="7" max="8" width="6.421875" style="1" customWidth="1"/>
    <col min="9" max="9" width="14.28125" style="1" customWidth="1"/>
    <col min="10" max="30" width="8.8515625" style="1" customWidth="1"/>
    <col min="31" max="31" width="13.00390625" style="1" customWidth="1"/>
    <col min="32" max="32" width="12.28125" style="1" customWidth="1"/>
    <col min="33" max="33" width="11.421875" style="1" customWidth="1"/>
    <col min="34" max="34" width="12.00390625" style="1" customWidth="1"/>
    <col min="35" max="35" width="16.7109375" style="1" customWidth="1"/>
    <col min="36" max="36" width="11.7109375" style="1" customWidth="1"/>
    <col min="37" max="16384" width="8.8515625" style="1" customWidth="1"/>
  </cols>
  <sheetData>
    <row r="1" spans="1:9" ht="18.75">
      <c r="A1" s="162" t="s">
        <v>149</v>
      </c>
      <c r="B1" s="163"/>
      <c r="C1" s="163"/>
      <c r="D1" s="163"/>
      <c r="E1" s="163"/>
      <c r="F1" s="163"/>
      <c r="G1" s="163"/>
      <c r="H1" s="163"/>
      <c r="I1" s="163"/>
    </row>
    <row r="2" spans="1:9" ht="15.75" thickBot="1">
      <c r="A2" s="9"/>
      <c r="B2" s="9"/>
      <c r="C2" s="9"/>
      <c r="D2" s="9"/>
      <c r="E2" s="9"/>
      <c r="F2" s="9"/>
      <c r="G2" s="163" t="s">
        <v>244</v>
      </c>
      <c r="H2" s="163"/>
      <c r="I2" s="9"/>
    </row>
    <row r="3" spans="1:10" ht="15.75" thickTop="1">
      <c r="A3" s="10" t="s">
        <v>174</v>
      </c>
      <c r="B3" s="11"/>
      <c r="C3" s="158" t="s">
        <v>2</v>
      </c>
      <c r="D3" s="168"/>
      <c r="E3" s="173"/>
      <c r="F3" s="173"/>
      <c r="G3" s="174"/>
      <c r="H3" s="12"/>
      <c r="I3" s="9"/>
      <c r="J3" s="2"/>
    </row>
    <row r="4" spans="1:37" ht="15">
      <c r="A4" s="103" t="s">
        <v>175</v>
      </c>
      <c r="B4" s="14"/>
      <c r="C4" s="169" t="s">
        <v>3</v>
      </c>
      <c r="D4" s="170"/>
      <c r="E4" s="175"/>
      <c r="F4" s="175"/>
      <c r="G4" s="176"/>
      <c r="H4" s="15"/>
      <c r="I4" s="9"/>
      <c r="AB4" s="1" t="s">
        <v>168</v>
      </c>
      <c r="AC4" s="1" t="s">
        <v>165</v>
      </c>
      <c r="AD4" s="1" t="s">
        <v>77</v>
      </c>
      <c r="AE4" s="1" t="s">
        <v>81</v>
      </c>
      <c r="AF4" s="1" t="s">
        <v>87</v>
      </c>
      <c r="AG4" s="1" t="s">
        <v>88</v>
      </c>
      <c r="AH4" s="1" t="s">
        <v>92</v>
      </c>
      <c r="AI4" s="3" t="s">
        <v>106</v>
      </c>
      <c r="AJ4" s="1" t="s">
        <v>119</v>
      </c>
      <c r="AK4" s="1" t="s">
        <v>189</v>
      </c>
    </row>
    <row r="5" spans="1:37" ht="15">
      <c r="A5" s="13" t="s">
        <v>1</v>
      </c>
      <c r="B5" s="14"/>
      <c r="C5" s="169" t="s">
        <v>75</v>
      </c>
      <c r="D5" s="170"/>
      <c r="E5" s="175"/>
      <c r="F5" s="175"/>
      <c r="G5" s="176"/>
      <c r="H5" s="15"/>
      <c r="I5" s="9"/>
      <c r="AB5" s="1" t="s">
        <v>169</v>
      </c>
      <c r="AC5" s="1" t="s">
        <v>166</v>
      </c>
      <c r="AD5" s="1" t="s">
        <v>78</v>
      </c>
      <c r="AE5" s="1" t="s">
        <v>83</v>
      </c>
      <c r="AF5" s="1" t="s">
        <v>85</v>
      </c>
      <c r="AG5" s="1" t="s">
        <v>89</v>
      </c>
      <c r="AH5" s="1" t="s">
        <v>91</v>
      </c>
      <c r="AI5" s="3" t="s">
        <v>93</v>
      </c>
      <c r="AJ5" s="1" t="s">
        <v>120</v>
      </c>
      <c r="AK5" s="1" t="s">
        <v>190</v>
      </c>
    </row>
    <row r="6" spans="1:36" ht="15">
      <c r="A6" s="13" t="s">
        <v>0</v>
      </c>
      <c r="B6" s="16"/>
      <c r="C6" s="171" t="s">
        <v>132</v>
      </c>
      <c r="D6" s="172"/>
      <c r="E6" s="186"/>
      <c r="F6" s="186"/>
      <c r="G6" s="189"/>
      <c r="H6" s="15"/>
      <c r="I6" s="9"/>
      <c r="AB6" s="1" t="s">
        <v>170</v>
      </c>
      <c r="AC6" s="1" t="s">
        <v>167</v>
      </c>
      <c r="AD6" s="1" t="s">
        <v>79</v>
      </c>
      <c r="AE6" s="1" t="s">
        <v>80</v>
      </c>
      <c r="AF6" s="1" t="s">
        <v>86</v>
      </c>
      <c r="AH6" s="1" t="s">
        <v>90</v>
      </c>
      <c r="AI6" s="3" t="s">
        <v>94</v>
      </c>
      <c r="AJ6" s="1" t="s">
        <v>121</v>
      </c>
    </row>
    <row r="7" spans="1:35" ht="15.75" thickBot="1">
      <c r="A7" s="104" t="s">
        <v>179</v>
      </c>
      <c r="B7" s="105" t="s">
        <v>180</v>
      </c>
      <c r="C7" s="184" t="s">
        <v>76</v>
      </c>
      <c r="D7" s="185"/>
      <c r="E7" s="187"/>
      <c r="F7" s="187"/>
      <c r="G7" s="188"/>
      <c r="H7" s="15"/>
      <c r="I7" s="9"/>
      <c r="AB7" s="1" t="s">
        <v>171</v>
      </c>
      <c r="AE7" s="1" t="s">
        <v>84</v>
      </c>
      <c r="AF7" s="1" t="s">
        <v>162</v>
      </c>
      <c r="AH7" s="1" t="s">
        <v>157</v>
      </c>
      <c r="AI7" s="3" t="s">
        <v>113</v>
      </c>
    </row>
    <row r="8" spans="1:35" ht="16.5" thickBot="1" thickTop="1">
      <c r="A8" s="15"/>
      <c r="B8" s="15"/>
      <c r="C8" s="17"/>
      <c r="D8" s="17"/>
      <c r="E8" s="5"/>
      <c r="F8" s="5"/>
      <c r="G8" s="15"/>
      <c r="H8" s="15"/>
      <c r="I8" s="9"/>
      <c r="AB8" s="1" t="s">
        <v>173</v>
      </c>
      <c r="AE8" s="1" t="s">
        <v>82</v>
      </c>
      <c r="AH8" s="1" t="s">
        <v>163</v>
      </c>
      <c r="AI8" s="3" t="s">
        <v>107</v>
      </c>
    </row>
    <row r="9" spans="1:35" ht="15.75" thickTop="1">
      <c r="A9" s="18" t="s">
        <v>4</v>
      </c>
      <c r="B9" s="19"/>
      <c r="C9" s="19"/>
      <c r="D9" s="19"/>
      <c r="E9" s="19"/>
      <c r="F9" s="19"/>
      <c r="G9" s="19"/>
      <c r="H9" s="20"/>
      <c r="I9" s="9"/>
      <c r="AB9" s="1" t="s">
        <v>172</v>
      </c>
      <c r="AE9" t="s">
        <v>161</v>
      </c>
      <c r="AH9" s="1" t="s">
        <v>164</v>
      </c>
      <c r="AI9" s="3" t="s">
        <v>100</v>
      </c>
    </row>
    <row r="10" spans="1:35" ht="15.75" thickBot="1">
      <c r="A10" s="21" t="s">
        <v>5</v>
      </c>
      <c r="B10" s="22"/>
      <c r="C10" s="22"/>
      <c r="D10" s="22"/>
      <c r="E10" s="22"/>
      <c r="F10" s="22"/>
      <c r="G10" s="22"/>
      <c r="H10" s="23"/>
      <c r="I10" s="9"/>
      <c r="AI10" s="3" t="s">
        <v>95</v>
      </c>
    </row>
    <row r="11" spans="1:35" ht="16.5" thickBot="1" thickTop="1">
      <c r="A11" s="5"/>
      <c r="B11" s="5"/>
      <c r="C11" s="5"/>
      <c r="D11" s="5"/>
      <c r="E11" s="5"/>
      <c r="F11" s="5"/>
      <c r="G11" s="5"/>
      <c r="H11" s="5"/>
      <c r="I11" s="9"/>
      <c r="AI11" s="3" t="s">
        <v>101</v>
      </c>
    </row>
    <row r="12" spans="1:35" ht="16.5" thickBot="1" thickTop="1">
      <c r="A12" s="24" t="s">
        <v>181</v>
      </c>
      <c r="B12" s="25"/>
      <c r="C12" s="9"/>
      <c r="D12" s="179" t="s">
        <v>131</v>
      </c>
      <c r="E12" s="180"/>
      <c r="F12" s="180"/>
      <c r="G12" s="180"/>
      <c r="H12" s="181"/>
      <c r="I12" s="9"/>
      <c r="AI12" s="3" t="s">
        <v>114</v>
      </c>
    </row>
    <row r="13" spans="1:35" ht="16.5" thickBot="1" thickTop="1">
      <c r="A13" s="9"/>
      <c r="B13" s="5"/>
      <c r="C13" s="9"/>
      <c r="D13" s="26" t="s">
        <v>118</v>
      </c>
      <c r="E13" s="133"/>
      <c r="F13" s="164" t="s">
        <v>127</v>
      </c>
      <c r="G13" s="165"/>
      <c r="H13" s="166"/>
      <c r="I13" s="9"/>
      <c r="AI13" s="3" t="s">
        <v>102</v>
      </c>
    </row>
    <row r="14" spans="1:35" ht="16.5" thickBot="1" thickTop="1">
      <c r="A14" s="24" t="s">
        <v>182</v>
      </c>
      <c r="B14" s="25"/>
      <c r="C14" s="9"/>
      <c r="D14" s="26" t="s">
        <v>11</v>
      </c>
      <c r="E14" s="5"/>
      <c r="F14" s="30" t="s">
        <v>130</v>
      </c>
      <c r="G14" s="31" t="s">
        <v>128</v>
      </c>
      <c r="H14" s="32" t="s">
        <v>129</v>
      </c>
      <c r="I14" s="9"/>
      <c r="AI14" s="3" t="s">
        <v>115</v>
      </c>
    </row>
    <row r="15" spans="1:35" ht="16.5" thickBot="1" thickTop="1">
      <c r="A15" s="110" t="s">
        <v>188</v>
      </c>
      <c r="B15" s="25"/>
      <c r="C15" s="9"/>
      <c r="D15" s="33" t="s">
        <v>239</v>
      </c>
      <c r="E15" s="8"/>
      <c r="F15" s="34" t="s">
        <v>6</v>
      </c>
      <c r="G15" s="27"/>
      <c r="H15" s="132"/>
      <c r="I15" s="9"/>
      <c r="AI15" s="3" t="s">
        <v>108</v>
      </c>
    </row>
    <row r="16" spans="1:35" ht="16.5" thickBot="1" thickTop="1">
      <c r="A16" s="5"/>
      <c r="B16" s="5"/>
      <c r="C16" s="9"/>
      <c r="D16" s="134" t="s">
        <v>240</v>
      </c>
      <c r="E16" s="8"/>
      <c r="F16" s="34" t="s">
        <v>7</v>
      </c>
      <c r="G16" s="27"/>
      <c r="H16" s="35"/>
      <c r="I16" s="9"/>
      <c r="AI16" s="3" t="s">
        <v>96</v>
      </c>
    </row>
    <row r="17" spans="1:35" ht="16.5" thickBot="1" thickTop="1">
      <c r="A17" s="28" t="s">
        <v>133</v>
      </c>
      <c r="B17" s="29"/>
      <c r="C17" s="9"/>
      <c r="D17" s="33" t="s">
        <v>12</v>
      </c>
      <c r="E17" s="8"/>
      <c r="F17" s="34" t="s">
        <v>8</v>
      </c>
      <c r="G17" s="27"/>
      <c r="H17" s="35"/>
      <c r="I17" s="9"/>
      <c r="AI17" s="3" t="s">
        <v>116</v>
      </c>
    </row>
    <row r="18" spans="1:35" ht="15.75" thickTop="1">
      <c r="A18" s="122"/>
      <c r="B18" s="5"/>
      <c r="C18" s="9"/>
      <c r="D18" s="26" t="s">
        <v>13</v>
      </c>
      <c r="E18" s="5"/>
      <c r="F18" s="34" t="s">
        <v>9</v>
      </c>
      <c r="G18" s="27"/>
      <c r="H18" s="35"/>
      <c r="I18" s="9"/>
      <c r="AI18" s="3" t="s">
        <v>103</v>
      </c>
    </row>
    <row r="19" spans="1:35" ht="15.75" thickBot="1">
      <c r="A19" s="5"/>
      <c r="B19" s="5"/>
      <c r="C19" s="9"/>
      <c r="D19" s="36"/>
      <c r="E19" s="37"/>
      <c r="F19" s="38" t="s">
        <v>10</v>
      </c>
      <c r="G19" s="39"/>
      <c r="H19" s="40"/>
      <c r="I19" s="9"/>
      <c r="AI19" s="3" t="s">
        <v>97</v>
      </c>
    </row>
    <row r="20" spans="1:35" ht="15.75" thickTop="1">
      <c r="A20" s="5"/>
      <c r="B20" s="5"/>
      <c r="C20" s="9"/>
      <c r="D20" s="5"/>
      <c r="E20" s="27"/>
      <c r="F20" s="5"/>
      <c r="G20" s="27"/>
      <c r="H20" s="27"/>
      <c r="I20" s="9"/>
      <c r="AI20" s="3" t="s">
        <v>104</v>
      </c>
    </row>
    <row r="21" spans="1:35" ht="15">
      <c r="A21" s="5"/>
      <c r="B21" s="5"/>
      <c r="C21" s="5"/>
      <c r="D21" s="5"/>
      <c r="E21" s="5"/>
      <c r="F21" s="5"/>
      <c r="G21" s="5"/>
      <c r="H21" s="186" t="s">
        <v>148</v>
      </c>
      <c r="I21" s="141" t="s">
        <v>242</v>
      </c>
      <c r="AI21" s="3" t="s">
        <v>109</v>
      </c>
    </row>
    <row r="22" spans="1:35" ht="15.75" thickBot="1">
      <c r="A22" s="5"/>
      <c r="B22" s="5"/>
      <c r="C22" s="5"/>
      <c r="D22" s="5"/>
      <c r="E22" s="6" t="s">
        <v>156</v>
      </c>
      <c r="F22" s="5"/>
      <c r="G22" s="5"/>
      <c r="H22" s="186"/>
      <c r="I22" s="142" t="s">
        <v>243</v>
      </c>
      <c r="AI22" s="3" t="s">
        <v>110</v>
      </c>
    </row>
    <row r="23" spans="1:35" ht="15.75" thickTop="1">
      <c r="A23" s="167" t="s">
        <v>14</v>
      </c>
      <c r="B23" s="157"/>
      <c r="C23" s="143" t="s">
        <v>15</v>
      </c>
      <c r="D23" s="143" t="s">
        <v>16</v>
      </c>
      <c r="E23" s="143" t="s">
        <v>17</v>
      </c>
      <c r="F23" s="143" t="s">
        <v>18</v>
      </c>
      <c r="G23" s="151" t="s">
        <v>19</v>
      </c>
      <c r="H23" s="5"/>
      <c r="AI23" s="3" t="s">
        <v>117</v>
      </c>
    </row>
    <row r="24" spans="1:35" ht="15">
      <c r="A24" s="182" t="s">
        <v>20</v>
      </c>
      <c r="B24" s="183"/>
      <c r="C24" s="135" t="s">
        <v>21</v>
      </c>
      <c r="D24" s="135" t="s">
        <v>183</v>
      </c>
      <c r="E24" s="135" t="s">
        <v>22</v>
      </c>
      <c r="F24" s="136" t="s">
        <v>23</v>
      </c>
      <c r="G24" s="146" t="s">
        <v>23</v>
      </c>
      <c r="H24" s="5"/>
      <c r="AI24" s="3" t="s">
        <v>98</v>
      </c>
    </row>
    <row r="25" spans="1:35" ht="15">
      <c r="A25" s="177" t="s">
        <v>24</v>
      </c>
      <c r="B25" s="178"/>
      <c r="C25" s="139"/>
      <c r="D25" s="139"/>
      <c r="E25" s="139"/>
      <c r="F25" s="139"/>
      <c r="G25" s="147"/>
      <c r="H25" s="5"/>
      <c r="AI25" s="3" t="s">
        <v>111</v>
      </c>
    </row>
    <row r="26" spans="1:35" ht="15">
      <c r="A26" s="154" t="s">
        <v>25</v>
      </c>
      <c r="B26" s="137" t="s">
        <v>134</v>
      </c>
      <c r="C26" s="137" t="s">
        <v>26</v>
      </c>
      <c r="D26" s="137" t="s">
        <v>26</v>
      </c>
      <c r="E26" s="138"/>
      <c r="F26" s="138"/>
      <c r="G26" s="148"/>
      <c r="H26" s="5"/>
      <c r="AI26" s="3" t="s">
        <v>112</v>
      </c>
    </row>
    <row r="27" spans="1:35" ht="15">
      <c r="A27" s="155" t="s">
        <v>27</v>
      </c>
      <c r="B27" s="140" t="s">
        <v>134</v>
      </c>
      <c r="C27" s="140"/>
      <c r="D27" s="140"/>
      <c r="E27" s="140"/>
      <c r="F27" s="140"/>
      <c r="G27" s="149"/>
      <c r="H27" s="5"/>
      <c r="AI27" s="3" t="s">
        <v>105</v>
      </c>
    </row>
    <row r="28" spans="1:35" ht="15">
      <c r="A28" s="154" t="s">
        <v>28</v>
      </c>
      <c r="B28" s="137" t="s">
        <v>135</v>
      </c>
      <c r="C28" s="137"/>
      <c r="D28" s="137"/>
      <c r="E28" s="137"/>
      <c r="F28" s="137"/>
      <c r="G28" s="150"/>
      <c r="H28" s="5"/>
      <c r="AI28" s="3" t="s">
        <v>99</v>
      </c>
    </row>
    <row r="29" spans="1:8" ht="15">
      <c r="A29" s="155" t="s">
        <v>29</v>
      </c>
      <c r="B29" s="140" t="s">
        <v>136</v>
      </c>
      <c r="C29" s="140"/>
      <c r="D29" s="140"/>
      <c r="E29" s="140"/>
      <c r="F29" s="140"/>
      <c r="G29" s="149"/>
      <c r="H29" s="5"/>
    </row>
    <row r="30" spans="1:8" ht="15">
      <c r="A30" s="154" t="s">
        <v>30</v>
      </c>
      <c r="B30" s="138" t="s">
        <v>137</v>
      </c>
      <c r="C30" s="137"/>
      <c r="D30" s="137"/>
      <c r="E30" s="137"/>
      <c r="F30" s="137"/>
      <c r="G30" s="150"/>
      <c r="H30" s="5"/>
    </row>
    <row r="31" spans="1:8" ht="16.5" customHeight="1">
      <c r="A31" s="155" t="s">
        <v>31</v>
      </c>
      <c r="B31" s="140" t="s">
        <v>138</v>
      </c>
      <c r="C31" s="140"/>
      <c r="D31" s="140"/>
      <c r="E31" s="140"/>
      <c r="F31" s="140"/>
      <c r="G31" s="149"/>
      <c r="H31" s="5"/>
    </row>
    <row r="32" spans="1:8" ht="15">
      <c r="A32" s="154" t="s">
        <v>32</v>
      </c>
      <c r="B32" s="137" t="s">
        <v>33</v>
      </c>
      <c r="C32" s="137"/>
      <c r="D32" s="137"/>
      <c r="E32" s="137"/>
      <c r="F32" s="137"/>
      <c r="G32" s="150"/>
      <c r="H32" s="5"/>
    </row>
    <row r="33" spans="1:8" ht="15">
      <c r="A33" s="155" t="s">
        <v>34</v>
      </c>
      <c r="B33" s="140" t="s">
        <v>139</v>
      </c>
      <c r="C33" s="140"/>
      <c r="D33" s="140"/>
      <c r="E33" s="140"/>
      <c r="F33" s="140"/>
      <c r="G33" s="149"/>
      <c r="H33" s="5"/>
    </row>
    <row r="34" spans="1:8" ht="17.25">
      <c r="A34" s="154" t="s">
        <v>35</v>
      </c>
      <c r="B34" s="137" t="s">
        <v>241</v>
      </c>
      <c r="C34" s="137"/>
      <c r="D34" s="137"/>
      <c r="E34" s="137"/>
      <c r="F34" s="137"/>
      <c r="G34" s="150"/>
      <c r="H34" s="5"/>
    </row>
    <row r="35" spans="1:8" ht="15">
      <c r="A35" s="155" t="s">
        <v>36</v>
      </c>
      <c r="B35" s="140" t="s">
        <v>140</v>
      </c>
      <c r="C35" s="140"/>
      <c r="D35" s="140"/>
      <c r="E35" s="140"/>
      <c r="F35" s="140"/>
      <c r="G35" s="149"/>
      <c r="H35" s="5"/>
    </row>
    <row r="36" spans="1:8" ht="15">
      <c r="A36" s="154" t="s">
        <v>37</v>
      </c>
      <c r="B36" s="137" t="s">
        <v>141</v>
      </c>
      <c r="C36" s="138"/>
      <c r="D36" s="137" t="s">
        <v>26</v>
      </c>
      <c r="E36" s="138"/>
      <c r="F36" s="138"/>
      <c r="G36" s="148"/>
      <c r="H36" s="5"/>
    </row>
    <row r="37" spans="1:8" ht="15">
      <c r="A37" s="155" t="s">
        <v>38</v>
      </c>
      <c r="B37" s="140" t="s">
        <v>142</v>
      </c>
      <c r="C37" s="140"/>
      <c r="D37" s="140"/>
      <c r="E37" s="140"/>
      <c r="F37" s="140"/>
      <c r="G37" s="149"/>
      <c r="H37" s="5"/>
    </row>
    <row r="38" spans="1:8" ht="15">
      <c r="A38" s="154" t="s">
        <v>39</v>
      </c>
      <c r="B38" s="137" t="s">
        <v>143</v>
      </c>
      <c r="C38" s="137"/>
      <c r="D38" s="137" t="s">
        <v>26</v>
      </c>
      <c r="E38" s="137"/>
      <c r="F38" s="137"/>
      <c r="G38" s="150"/>
      <c r="H38" s="5"/>
    </row>
    <row r="39" spans="1:8" ht="15">
      <c r="A39" s="155" t="s">
        <v>40</v>
      </c>
      <c r="B39" s="140" t="s">
        <v>145</v>
      </c>
      <c r="C39" s="140"/>
      <c r="D39" s="140"/>
      <c r="E39" s="140"/>
      <c r="F39" s="140"/>
      <c r="G39" s="149"/>
      <c r="H39" s="5"/>
    </row>
    <row r="40" spans="1:8" ht="15">
      <c r="A40" s="156" t="s">
        <v>41</v>
      </c>
      <c r="B40" s="138" t="s">
        <v>144</v>
      </c>
      <c r="C40" s="138"/>
      <c r="D40" s="137" t="s">
        <v>26</v>
      </c>
      <c r="E40" s="137" t="s">
        <v>26</v>
      </c>
      <c r="F40" s="137" t="s">
        <v>26</v>
      </c>
      <c r="G40" s="150" t="s">
        <v>26</v>
      </c>
      <c r="H40" s="5"/>
    </row>
    <row r="41" spans="1:8" ht="15">
      <c r="A41" s="155" t="s">
        <v>158</v>
      </c>
      <c r="B41" s="140" t="s">
        <v>42</v>
      </c>
      <c r="C41" s="140"/>
      <c r="D41" s="140" t="str">
        <f>IF(C41&gt;0,C41,"xxxx")</f>
        <v>xxxx</v>
      </c>
      <c r="E41" s="140" t="str">
        <f>IF(C41&gt;0,C41,"xxxx")</f>
        <v>xxxx</v>
      </c>
      <c r="F41" s="140" t="str">
        <f>IF(C41&gt;0,C41,"xxxx")</f>
        <v>xxxx</v>
      </c>
      <c r="G41" s="149" t="str">
        <f>IF(C41&gt;0,C41,"xxxx")</f>
        <v>xxxx</v>
      </c>
      <c r="H41" s="5"/>
    </row>
    <row r="42" spans="1:8" ht="15.75" thickBot="1">
      <c r="A42" s="153" t="s">
        <v>159</v>
      </c>
      <c r="B42" s="144" t="s">
        <v>155</v>
      </c>
      <c r="C42" s="145"/>
      <c r="D42" s="144" t="str">
        <f>IF(C42&gt;0,C42,"xxxx")</f>
        <v>xxxx</v>
      </c>
      <c r="E42" s="144" t="str">
        <f>IF(C42&gt;0,C42,"xxxx")</f>
        <v>xxxx</v>
      </c>
      <c r="F42" s="144" t="str">
        <f>IF(C42&gt;0,C42,"xxxx")</f>
        <v>xxxx</v>
      </c>
      <c r="G42" s="152" t="str">
        <f>IF(C42&gt;0,C42,"xxxx")</f>
        <v>xxxx</v>
      </c>
      <c r="H42" s="5"/>
    </row>
    <row r="43" spans="1:8" ht="16.5" thickBot="1" thickTop="1">
      <c r="A43" s="7"/>
      <c r="B43" s="5"/>
      <c r="C43" s="5"/>
      <c r="D43" s="5"/>
      <c r="E43" s="5"/>
      <c r="F43" s="5"/>
      <c r="G43" s="5"/>
      <c r="H43" s="9"/>
    </row>
    <row r="44" spans="1:8" ht="15.75" thickTop="1">
      <c r="A44" s="124" t="s">
        <v>224</v>
      </c>
      <c r="B44" s="123" t="s">
        <v>70</v>
      </c>
      <c r="C44" s="41">
        <f>MAX(INT(C57),INT(C58),INT(C59),INT(C60),INT(C62),INT(C64),INT(C65),INT(C66),INT(C67),INT(C69))</f>
        <v>0</v>
      </c>
      <c r="D44" s="41">
        <f>MAX(INT(D57),INT(D58),INT(D59),INT(D60),INT(D62),INT(D64),INT(D65),INT(D69))</f>
        <v>0</v>
      </c>
      <c r="E44" s="41">
        <f>MAX(INT(E57),INT(E58),INT(E59),INT(E60),INT(E62),INT(E64),INT(E65),INT(E66),INT(E67),INT(E69))</f>
        <v>0</v>
      </c>
      <c r="F44" s="41">
        <f>MAX(INT(F57),INT(F58),INT(F59),INT(F60),INT(F62),INT(F64),INT(F65),INT(F66),INT(F67),INT(F69))</f>
        <v>0</v>
      </c>
      <c r="G44" s="42">
        <f>MAX(INT(G57),INT(G58),INT(G59),INT(G60),INT(G62),INT(G64),INT(G65),INT(G66),INT(G67),INT(G69))</f>
        <v>0</v>
      </c>
      <c r="H44" s="9"/>
    </row>
    <row r="45" spans="1:8" ht="15">
      <c r="A45" s="125" t="s">
        <v>225</v>
      </c>
      <c r="B45" s="43" t="s">
        <v>71</v>
      </c>
      <c r="C45" s="5">
        <f>MAX(INT(C61),INT(C63),INT(C90))</f>
        <v>0</v>
      </c>
      <c r="D45" s="5">
        <f>MAX(INT(D61),INT(D63))</f>
        <v>0</v>
      </c>
      <c r="E45" s="5">
        <f>MAX(INT(E61),INT(E63))</f>
        <v>0</v>
      </c>
      <c r="F45" s="5">
        <f>MAX(INT(F61),INT(F63))</f>
        <v>0</v>
      </c>
      <c r="G45" s="44">
        <f>MAX(INT(G61),INT(G63))</f>
        <v>0</v>
      </c>
      <c r="H45" s="9"/>
    </row>
    <row r="46" spans="1:8" ht="15">
      <c r="A46" s="126" t="s">
        <v>226</v>
      </c>
      <c r="B46" s="45" t="s">
        <v>72</v>
      </c>
      <c r="C46" s="46">
        <f>MAX(INT(C71),INT(C72),INT(C73),INT(C74),INT(C75),INT(C76),INT(C77),INT(C78))</f>
        <v>0</v>
      </c>
      <c r="D46" s="46">
        <f>MAX(INT(D71),INT(D72),INT(D73),INT(D74),INT(D75),INT(D76),INT(D77),INT(D78))</f>
        <v>0</v>
      </c>
      <c r="E46" s="46">
        <f>MAX(INT(E71),INT(E72),INT(E73),INT(E74),INT(E75),INT(E76),INT(E77),INT(E78))</f>
        <v>0</v>
      </c>
      <c r="F46" s="46">
        <f>MAX(INT(F71),INT(F72),INT(F73),INT(F74),INT(F75),INT(F76),INT(F77),INT(F78))</f>
        <v>0</v>
      </c>
      <c r="G46" s="47">
        <f>MAX(INT(G71),INT(G72),INT(G73),INT(G74),INT(G75),INT(G76),INT(G77),INT(G78))</f>
        <v>0</v>
      </c>
      <c r="H46" s="9"/>
    </row>
    <row r="47" spans="1:8" ht="15">
      <c r="A47" s="125" t="s">
        <v>227</v>
      </c>
      <c r="B47" s="48" t="s">
        <v>73</v>
      </c>
      <c r="C47" s="49">
        <f>IF(C33-0.5*C44-C46&gt;10,"0",C56+0.5*C44+C46)</f>
        <v>0</v>
      </c>
      <c r="D47" s="49">
        <f>IF(D33-D56-0.5*D44-D46&gt;10,"0",D56+0.5*D44+D46)</f>
        <v>0</v>
      </c>
      <c r="E47" s="49">
        <f>IF(E33-E56-0.5*E44-E46&gt;10,"0",E56+0.5*E44+E46)</f>
        <v>0</v>
      </c>
      <c r="F47" s="49">
        <f>IF(F33-F56-0.5*F44-F46&gt;10,"0",F56+0.5*F44+F46)</f>
        <v>0</v>
      </c>
      <c r="G47" s="109">
        <f>IF(G33-G56-0.5*G44-G46&gt;10,"0",G56+0.5*G44+G46)</f>
        <v>0</v>
      </c>
      <c r="H47" s="9"/>
    </row>
    <row r="48" spans="1:8" ht="15">
      <c r="A48" s="126" t="s">
        <v>228</v>
      </c>
      <c r="B48" s="131" t="s">
        <v>238</v>
      </c>
      <c r="C48" s="46">
        <f>MAX(INT(C79),INT(C80),INT(C81),INT(C82),INT(C83))</f>
        <v>0</v>
      </c>
      <c r="D48" s="46">
        <f>MAX(INT(D79),INT(D80),INT(D81),INT(D82),INT(D83))</f>
        <v>0</v>
      </c>
      <c r="E48" s="46">
        <f>MAX(INT(E79),INT(E80),INT(E81),INT(E82),INT(E83))</f>
        <v>0</v>
      </c>
      <c r="F48" s="46">
        <f>MAX(INT(F79),INT(F80),INT(F81),INT(F82),INT(F83))</f>
        <v>0</v>
      </c>
      <c r="G48" s="47">
        <f>MAX(INT(G79),INT(G80),INT(G81),INT(G82),INT(G83))</f>
        <v>0</v>
      </c>
      <c r="H48" s="9"/>
    </row>
    <row r="49" spans="1:8" ht="15.75" thickBot="1">
      <c r="A49" s="125" t="s">
        <v>229</v>
      </c>
      <c r="B49" s="50" t="s">
        <v>146</v>
      </c>
      <c r="C49" s="51" t="s">
        <v>26</v>
      </c>
      <c r="D49" s="51" t="s">
        <v>26</v>
      </c>
      <c r="E49" s="51" t="str">
        <f>E84</f>
        <v>0</v>
      </c>
      <c r="F49" s="51" t="str">
        <f>F84</f>
        <v>0</v>
      </c>
      <c r="G49" s="52" t="str">
        <f>G84</f>
        <v>0</v>
      </c>
      <c r="H49" s="9"/>
    </row>
    <row r="50" spans="1:8" ht="16.5" thickBot="1" thickTop="1">
      <c r="A50" s="126" t="s">
        <v>230</v>
      </c>
      <c r="B50" s="53" t="s">
        <v>147</v>
      </c>
      <c r="C50" s="54" t="str">
        <f>IF(AND(C85="0",C86="0",C87="0",C88="0"),"---","No FVIIa!")</f>
        <v>---</v>
      </c>
      <c r="D50" s="54" t="str">
        <f>IF(AND(D85="0",D86="0",D87="0",D88="0"),"---","No FVIIa!")</f>
        <v>---</v>
      </c>
      <c r="E50" s="54" t="str">
        <f>IF(AND(E85="0",E86="0",E87="0",E88="0"),"---","No FVIIa!")</f>
        <v>---</v>
      </c>
      <c r="F50" s="54" t="str">
        <f>IF(AND(F85="0",F86="0",F87="0",F88="0"),"---","No FVIIa!")</f>
        <v>---</v>
      </c>
      <c r="G50" s="102" t="str">
        <f>IF(AND(G85="0",G86="0",G87="0",G88="0"),"---","No FVIIa!")</f>
        <v>---</v>
      </c>
      <c r="H50" s="9"/>
    </row>
    <row r="51" spans="1:8" ht="16.5" thickBot="1" thickTop="1">
      <c r="A51" s="127" t="s">
        <v>231</v>
      </c>
      <c r="B51" s="115" t="s">
        <v>185</v>
      </c>
      <c r="C51" s="116" t="str">
        <f>C70</f>
        <v>---</v>
      </c>
      <c r="D51" s="113"/>
      <c r="E51" s="113"/>
      <c r="F51" s="113"/>
      <c r="G51" s="114"/>
      <c r="H51" s="9"/>
    </row>
    <row r="52" spans="1:8" ht="16.5" thickBot="1" thickTop="1">
      <c r="A52" s="128" t="s">
        <v>232</v>
      </c>
      <c r="B52" s="117" t="s">
        <v>160</v>
      </c>
      <c r="C52" s="118"/>
      <c r="D52" s="119"/>
      <c r="E52" s="120" t="str">
        <f>E89</f>
        <v>---</v>
      </c>
      <c r="F52" s="120" t="str">
        <f>F89</f>
        <v>---</v>
      </c>
      <c r="G52" s="121" t="str">
        <f>G89</f>
        <v>---</v>
      </c>
      <c r="H52" s="9"/>
    </row>
    <row r="53" spans="1:9" ht="15.75" thickTop="1">
      <c r="A53" s="7"/>
      <c r="B53" s="57"/>
      <c r="C53" s="55"/>
      <c r="D53" s="55"/>
      <c r="E53" s="55"/>
      <c r="F53" s="56"/>
      <c r="G53" s="56"/>
      <c r="H53" s="56"/>
      <c r="I53" s="9"/>
    </row>
    <row r="54" spans="1:8" ht="15.75" thickBot="1">
      <c r="A54" s="5"/>
      <c r="B54" s="107"/>
      <c r="C54" s="5"/>
      <c r="D54" s="5"/>
      <c r="E54" s="5"/>
      <c r="F54" s="5"/>
      <c r="G54" s="5"/>
      <c r="H54" s="9"/>
    </row>
    <row r="55" spans="1:8" ht="16.5" thickBot="1" thickTop="1">
      <c r="A55" s="59" t="s">
        <v>74</v>
      </c>
      <c r="B55" s="60" t="s">
        <v>61</v>
      </c>
      <c r="C55" s="61"/>
      <c r="D55" s="61"/>
      <c r="E55" s="61"/>
      <c r="F55" s="61"/>
      <c r="G55" s="62"/>
      <c r="H55" s="9"/>
    </row>
    <row r="56" spans="1:8" ht="15.75" thickTop="1">
      <c r="A56" s="63" t="s">
        <v>193</v>
      </c>
      <c r="B56" s="64" t="s">
        <v>43</v>
      </c>
      <c r="C56" s="65" t="str">
        <f>IF(C33=0,"0",IF(C33&gt;=10,"0",ROUND(10-C33,0)))</f>
        <v>0</v>
      </c>
      <c r="D56" s="66" t="str">
        <f>IF(D33=0,"0",IF(D33&gt;=10,"0",ROUND(10-D33,0)))</f>
        <v>0</v>
      </c>
      <c r="E56" s="66" t="str">
        <f>IF(E33=0,"0",IF(E33&gt;=10,"0",ROUND(10-E33,0)))</f>
        <v>0</v>
      </c>
      <c r="F56" s="66" t="str">
        <f>IF(F33=0,"0",IF(F33&gt;=10,"0",ROUND(10-F33,0)))</f>
        <v>0</v>
      </c>
      <c r="G56" s="67" t="str">
        <f>IF(G33=0,"0",IF(G33&gt;=10,"0",ROUND(10-G33,0)))</f>
        <v>0</v>
      </c>
      <c r="H56" s="9"/>
    </row>
    <row r="57" spans="1:8" ht="15">
      <c r="A57" s="68" t="s">
        <v>194</v>
      </c>
      <c r="B57" s="69" t="s">
        <v>44</v>
      </c>
      <c r="C57" s="70" t="str">
        <f>IF(AND(C27&lt;=15,C27&gt;10),"2","0")</f>
        <v>0</v>
      </c>
      <c r="D57" s="71" t="str">
        <f>IF(AND(D27&lt;=15,D27&gt;10),"2","0")</f>
        <v>0</v>
      </c>
      <c r="E57" s="71" t="str">
        <f>IF(AND(E27&lt;=15,E27&gt;10),"2","0")</f>
        <v>0</v>
      </c>
      <c r="F57" s="71" t="str">
        <f>IF(AND(F27&lt;=15,F27&gt;10),"2","0")</f>
        <v>0</v>
      </c>
      <c r="G57" s="72" t="str">
        <f>IF(AND(G27&lt;=15,G27&gt;10),"2","0")</f>
        <v>0</v>
      </c>
      <c r="H57" s="9"/>
    </row>
    <row r="58" spans="1:8" ht="15">
      <c r="A58" s="68" t="s">
        <v>195</v>
      </c>
      <c r="B58" s="69" t="s">
        <v>45</v>
      </c>
      <c r="C58" s="70" t="str">
        <f>IF(AND(C27&lt;=20,C27&gt;15),"4","0")</f>
        <v>0</v>
      </c>
      <c r="D58" s="71" t="str">
        <f>IF(AND(D27&lt;=20,D27&gt;15),"4","0")</f>
        <v>0</v>
      </c>
      <c r="E58" s="71" t="str">
        <f>IF(AND(E27&lt;=20,E27&gt;15),"4","0")</f>
        <v>0</v>
      </c>
      <c r="F58" s="71" t="str">
        <f>IF(AND(F27&lt;=20,F27&gt;15),"4","0")</f>
        <v>0</v>
      </c>
      <c r="G58" s="72" t="str">
        <f>IF(AND(G27&lt;=20,G27&gt;15),"4","0")</f>
        <v>0</v>
      </c>
      <c r="H58" s="9"/>
    </row>
    <row r="59" spans="1:8" ht="15">
      <c r="A59" s="68" t="s">
        <v>196</v>
      </c>
      <c r="B59" s="69" t="s">
        <v>46</v>
      </c>
      <c r="C59" s="70" t="str">
        <f>IF(C27&gt;20,"6","0")</f>
        <v>0</v>
      </c>
      <c r="D59" s="71" t="str">
        <f>IF(D27&gt;20,"6","0")</f>
        <v>0</v>
      </c>
      <c r="E59" s="71" t="str">
        <f>IF(E27&gt;20,"6","0")</f>
        <v>0</v>
      </c>
      <c r="F59" s="71" t="str">
        <f>IF(F27&gt;20,"6","0")</f>
        <v>0</v>
      </c>
      <c r="G59" s="72" t="str">
        <f>IF(G27&gt;20,"6","0")</f>
        <v>0</v>
      </c>
      <c r="H59" s="9"/>
    </row>
    <row r="60" spans="1:8" ht="15">
      <c r="A60" s="68" t="s">
        <v>197</v>
      </c>
      <c r="B60" s="69" t="s">
        <v>176</v>
      </c>
      <c r="C60" s="70" t="str">
        <f>IF(AND(C37&lt;=200,C37&gt;150),"2","0")</f>
        <v>0</v>
      </c>
      <c r="D60" s="71" t="str">
        <f>IF(AND(D37&lt;=200,D37&gt;150),"2","0")</f>
        <v>0</v>
      </c>
      <c r="E60" s="71" t="str">
        <f>IF(AND(E37&lt;=200,E37&gt;150),"2","0")</f>
        <v>0</v>
      </c>
      <c r="F60" s="71" t="str">
        <f>IF(AND(F37&lt;=200,F37&gt;150),"2","0")</f>
        <v>0</v>
      </c>
      <c r="G60" s="72" t="str">
        <f>IF(AND(G37&lt;=200,G37&gt;150),"2","0")</f>
        <v>0</v>
      </c>
      <c r="H60" s="9"/>
    </row>
    <row r="61" spans="1:8" ht="15">
      <c r="A61" s="68" t="s">
        <v>198</v>
      </c>
      <c r="B61" s="69" t="s">
        <v>177</v>
      </c>
      <c r="C61" s="70" t="str">
        <f>IF(AND(C37&gt;0,C37&lt;=150),"1","0")</f>
        <v>0</v>
      </c>
      <c r="D61" s="71" t="str">
        <f>IF(AND(D37&gt;0,D37&lt;=150),"1","0")</f>
        <v>0</v>
      </c>
      <c r="E61" s="71" t="str">
        <f>IF(AND(E37&gt;0,E37&lt;=150),"1","0")</f>
        <v>0</v>
      </c>
      <c r="F61" s="71" t="str">
        <f>IF(AND(F37&gt;0,F37&lt;=150),"1","0")</f>
        <v>0</v>
      </c>
      <c r="G61" s="72" t="str">
        <f>IF(AND(G37&gt;0,G37&lt;=150),"1","0")</f>
        <v>0</v>
      </c>
      <c r="H61" s="9"/>
    </row>
    <row r="62" spans="1:8" ht="15">
      <c r="A62" s="68" t="s">
        <v>199</v>
      </c>
      <c r="B62" s="69" t="s">
        <v>66</v>
      </c>
      <c r="C62" s="70" t="str">
        <f>IF(AND(C28&lt;=45,C28&gt;20,C29&gt;50),"2","0")</f>
        <v>0</v>
      </c>
      <c r="D62" s="71" t="str">
        <f>IF(AND(D28&lt;=45,D28&gt;20,D29&gt;50),"2","0")</f>
        <v>0</v>
      </c>
      <c r="E62" s="71" t="str">
        <f>IF(AND(E28&lt;=45,E28&gt;20,E29&gt;50),"2","0")</f>
        <v>0</v>
      </c>
      <c r="F62" s="71" t="str">
        <f>IF(AND(F28&lt;=45,F28&gt;20,F29&gt;50),"2","0")</f>
        <v>0</v>
      </c>
      <c r="G62" s="72" t="str">
        <f>IF(AND(G28&lt;=45,G28&gt;20,G29&gt;50),"2","0")</f>
        <v>0</v>
      </c>
      <c r="H62" s="9"/>
    </row>
    <row r="63" spans="1:8" ht="15">
      <c r="A63" s="68" t="s">
        <v>200</v>
      </c>
      <c r="B63" s="69" t="s">
        <v>67</v>
      </c>
      <c r="C63" s="70" t="str">
        <f>IF(AND(C28&lt;=20,C28&gt;0,C29&gt;50),"1","0")</f>
        <v>0</v>
      </c>
      <c r="D63" s="71" t="str">
        <f>IF(AND(D28&lt;=20,D28&gt;0,D29&gt;50),"1","0")</f>
        <v>0</v>
      </c>
      <c r="E63" s="71" t="str">
        <f>IF(AND(E28&lt;=20,E28&gt;0,E29&gt;50),"1","0")</f>
        <v>0</v>
      </c>
      <c r="F63" s="71" t="str">
        <f>IF(AND(F28&lt;=20,F28&gt;0,F29&gt;50),"1","0")</f>
        <v>0</v>
      </c>
      <c r="G63" s="72" t="str">
        <f>IF(AND(G28&lt;=20,G28&gt;0,G29&gt;50),"1","0")</f>
        <v>0</v>
      </c>
      <c r="H63" s="9"/>
    </row>
    <row r="64" spans="1:8" ht="15">
      <c r="A64" s="68" t="s">
        <v>201</v>
      </c>
      <c r="B64" s="73" t="s">
        <v>153</v>
      </c>
      <c r="C64" s="70" t="str">
        <f>IF(AND(C35&gt;20,C35&lt;=25),"2","0")</f>
        <v>0</v>
      </c>
      <c r="D64" s="71" t="str">
        <f>IF(AND(D35&gt;20,D35&lt;=25),"2","0")</f>
        <v>0</v>
      </c>
      <c r="E64" s="71" t="str">
        <f>IF(AND(E35&gt;20,E35&lt;=25),"2","0")</f>
        <v>0</v>
      </c>
      <c r="F64" s="71" t="str">
        <f>IF(AND(F35&gt;20,F35&lt;=25),"2","0")</f>
        <v>0</v>
      </c>
      <c r="G64" s="72" t="str">
        <f>IF(AND(G35&gt;20,G35&lt;=25),"2","0")</f>
        <v>0</v>
      </c>
      <c r="H64" s="9"/>
    </row>
    <row r="65" spans="1:8" ht="15">
      <c r="A65" s="68" t="s">
        <v>202</v>
      </c>
      <c r="B65" s="73" t="s">
        <v>47</v>
      </c>
      <c r="C65" s="70" t="str">
        <f>IF(C35&gt;25,"4","0")</f>
        <v>0</v>
      </c>
      <c r="D65" s="71" t="str">
        <f>IF(D35&gt;25,"4","0")</f>
        <v>0</v>
      </c>
      <c r="E65" s="71" t="str">
        <f>IF(E35&gt;25,"4","0")</f>
        <v>0</v>
      </c>
      <c r="F65" s="71" t="str">
        <f>IF(F35&gt;25,"4","0")</f>
        <v>0</v>
      </c>
      <c r="G65" s="72" t="str">
        <f>IF(G35&gt;25,"4","0")</f>
        <v>0</v>
      </c>
      <c r="H65" s="9"/>
    </row>
    <row r="66" spans="1:9" ht="15">
      <c r="A66" s="68" t="s">
        <v>203</v>
      </c>
      <c r="B66" s="73" t="s">
        <v>154</v>
      </c>
      <c r="C66" s="70" t="str">
        <f>IF(C68="hep effect","0",(IF(AND(C36&gt;45,C36&lt;=50),"2","0")))</f>
        <v>0</v>
      </c>
      <c r="D66" s="71" t="s">
        <v>26</v>
      </c>
      <c r="E66" s="71" t="str">
        <f>IF(E68="hep effect","0",(IF(AND(E36&gt;45,E36&lt;=50),"2","0")))</f>
        <v>0</v>
      </c>
      <c r="F66" s="71" t="str">
        <f>IF(F68="hep effect","0",(IF(AND(F36&gt;45,F36&lt;=50),"2","0")))</f>
        <v>0</v>
      </c>
      <c r="G66" s="72" t="str">
        <f>IF(G68="hep effect","0",(IF(AND(G36&gt;45,G36&lt;=50),"2","0")))</f>
        <v>0</v>
      </c>
      <c r="H66" s="5"/>
      <c r="I66" s="9"/>
    </row>
    <row r="67" spans="1:8" ht="15">
      <c r="A67" s="68" t="s">
        <v>204</v>
      </c>
      <c r="B67" s="73" t="s">
        <v>48</v>
      </c>
      <c r="C67" s="70" t="str">
        <f>IF(C68="hep effect","0",(IF(C36&gt;50,"4","0")))</f>
        <v>0</v>
      </c>
      <c r="D67" s="71" t="s">
        <v>26</v>
      </c>
      <c r="E67" s="71" t="str">
        <f>IF(E68="hep effect","0",(IF(E36&gt;50,"4","0")))</f>
        <v>0</v>
      </c>
      <c r="F67" s="71" t="str">
        <f>IF(F68="hep effect","0",(IF(F36&gt;50,"4","0")))</f>
        <v>0</v>
      </c>
      <c r="G67" s="72" t="str">
        <f>IF(G68="hep effect","0",(IF(G36&gt;50,"4","0")))</f>
        <v>0</v>
      </c>
      <c r="H67" s="9"/>
    </row>
    <row r="68" spans="1:8" ht="15">
      <c r="A68" s="68" t="s">
        <v>205</v>
      </c>
      <c r="B68" s="73" t="s">
        <v>221</v>
      </c>
      <c r="C68" s="70" t="str">
        <f>IF(AND(C36&gt;45,C38&gt;25),"hep effect","xxxx")</f>
        <v>xxxx</v>
      </c>
      <c r="D68" s="71" t="s">
        <v>26</v>
      </c>
      <c r="E68" s="71" t="str">
        <f>IF(AND(E36&gt;45,E38&gt;25),"hep effect","xxxx")</f>
        <v>xxxx</v>
      </c>
      <c r="F68" s="71" t="str">
        <f>IF(AND(F36&gt;45,F38&gt;25),"hep effect","xxxx")</f>
        <v>xxxx</v>
      </c>
      <c r="G68" s="72" t="str">
        <f>IF(AND(G36&gt;45,G38&gt;25),"hep effect","xxxx")</f>
        <v>xxxx</v>
      </c>
      <c r="H68" s="9"/>
    </row>
    <row r="69" spans="1:8" ht="15">
      <c r="A69" s="68" t="s">
        <v>206</v>
      </c>
      <c r="B69" s="73" t="s">
        <v>186</v>
      </c>
      <c r="C69" s="70" t="str">
        <f>IF(AND(C40&lt;=50,C40&gt;=35),"2","0")</f>
        <v>0</v>
      </c>
      <c r="D69" s="71"/>
      <c r="E69" s="71"/>
      <c r="F69" s="71"/>
      <c r="G69" s="77"/>
      <c r="H69" s="9"/>
    </row>
    <row r="70" spans="1:8" ht="15">
      <c r="A70" s="68" t="s">
        <v>222</v>
      </c>
      <c r="B70" s="73" t="s">
        <v>187</v>
      </c>
      <c r="C70" s="70" t="str">
        <f>IF(AND(C40&gt;0,C40&lt;35),"AT Conc","---")</f>
        <v>---</v>
      </c>
      <c r="D70" s="71"/>
      <c r="E70" s="71"/>
      <c r="F70" s="71"/>
      <c r="G70" s="77"/>
      <c r="H70" s="9"/>
    </row>
    <row r="71" spans="1:8" ht="15">
      <c r="A71" s="68" t="s">
        <v>207</v>
      </c>
      <c r="B71" s="73" t="s">
        <v>49</v>
      </c>
      <c r="C71" s="70" t="str">
        <f>IF(AND(C34&gt;50,C34&lt;=100),"2","0")</f>
        <v>0</v>
      </c>
      <c r="D71" s="71" t="str">
        <f>IF(AND(D34&gt;50,D34&lt;=100),"2","0")</f>
        <v>0</v>
      </c>
      <c r="E71" s="71" t="str">
        <f>IF(AND(E34&gt;50,E34&lt;=100),"2","0")</f>
        <v>0</v>
      </c>
      <c r="F71" s="71" t="str">
        <f>IF(AND(F34&gt;50,F34&lt;=100),"2","0")</f>
        <v>0</v>
      </c>
      <c r="G71" s="72" t="str">
        <f>IF(AND(G34&gt;50,G34&lt;=100),"2","0")</f>
        <v>0</v>
      </c>
      <c r="H71" s="9"/>
    </row>
    <row r="72" spans="1:8" ht="15">
      <c r="A72" s="68" t="s">
        <v>208</v>
      </c>
      <c r="B72" s="73" t="s">
        <v>50</v>
      </c>
      <c r="C72" s="108" t="str">
        <f>IF(AND(C34&gt;0,C34&lt;=50),"3","0")</f>
        <v>0</v>
      </c>
      <c r="D72" s="71" t="str">
        <f>IF(AND(D34&gt;0,D34&lt;=50),"3","0")</f>
        <v>0</v>
      </c>
      <c r="E72" s="71" t="str">
        <f>IF(AND(E34&gt;0,E34&lt;=50),"3","0")</f>
        <v>0</v>
      </c>
      <c r="F72" s="71" t="str">
        <f>IF(AND(F34&gt;0,F34&lt;=50),"3","0")</f>
        <v>0</v>
      </c>
      <c r="G72" s="72" t="str">
        <f>IF(AND(G34&gt;0,G34&lt;=50),"3","0")</f>
        <v>0</v>
      </c>
      <c r="H72" s="9"/>
    </row>
    <row r="73" spans="1:8" ht="15">
      <c r="A73" s="68" t="s">
        <v>209</v>
      </c>
      <c r="B73" s="73" t="s">
        <v>68</v>
      </c>
      <c r="C73" s="70" t="str">
        <f>IF(AND(C29&lt;=45,C29&gt;35,C30&lt;=15,C30&gt;0,C31&lt;=8,C31&gt;0),"2","0")</f>
        <v>0</v>
      </c>
      <c r="D73" s="71" t="str">
        <f>IF(AND(D29&lt;=45,D29&gt;35,D30&lt;=15,D30&gt;0,D31&lt;=8,D31&gt;0),"2","0")</f>
        <v>0</v>
      </c>
      <c r="E73" s="71" t="str">
        <f>IF(AND(E29&lt;=45,E29&gt;35,E30&lt;=15,E30&gt;0,E31&lt;=8,E31&gt;0),"2","0")</f>
        <v>0</v>
      </c>
      <c r="F73" s="71" t="str">
        <f>IF(AND(F29&lt;=45,F29&gt;35,F30&lt;=15,F30&gt;0,F31&lt;=8,F31&gt;0),"2","0")</f>
        <v>0</v>
      </c>
      <c r="G73" s="72" t="str">
        <f>IF(AND(G29&lt;=45,G29&gt;35,G30&lt;=15,G30&gt;0,G31&lt;=8,G31&gt;0),"2","0")</f>
        <v>0</v>
      </c>
      <c r="H73" s="9"/>
    </row>
    <row r="74" spans="1:8" ht="15">
      <c r="A74" s="68" t="s">
        <v>210</v>
      </c>
      <c r="B74" s="73" t="s">
        <v>69</v>
      </c>
      <c r="C74" s="70" t="str">
        <f>IF(AND(C29&gt;0,C29&lt;=35,C30&gt;0,C30&lt;=15,C31&gt;0,C31&lt;=8),"3","0")</f>
        <v>0</v>
      </c>
      <c r="D74" s="71" t="str">
        <f>IF(AND(D29&gt;0,D29&lt;=35,D30&gt;0,D30&lt;=15,D31&gt;0,D31&lt;=8),"3","0")</f>
        <v>0</v>
      </c>
      <c r="E74" s="71" t="str">
        <f>IF(AND(E29&gt;0,E29&lt;=35,E30&gt;0,E30&lt;=15,E31&gt;0,E31&lt;=8),"3","0")</f>
        <v>0</v>
      </c>
      <c r="F74" s="71" t="str">
        <f>IF(AND(F29&gt;0,F29&lt;=35,F30&gt;0,F30&lt;=15,F31&gt;0,F31&lt;=8),"3","0")</f>
        <v>0</v>
      </c>
      <c r="G74" s="72" t="str">
        <f>IF(AND(G29&gt;0,G29&lt;=35,G30&gt;0,G30&lt;=15,G31&gt;0,G31&lt;=8),"3","0")</f>
        <v>0</v>
      </c>
      <c r="H74" s="9"/>
    </row>
    <row r="75" spans="1:8" ht="15">
      <c r="A75" s="68" t="s">
        <v>211</v>
      </c>
      <c r="B75" s="73" t="s">
        <v>150</v>
      </c>
      <c r="C75" s="70" t="str">
        <f>IF(AND(C42&lt;=210,C42&gt;130),"2","0")</f>
        <v>0</v>
      </c>
      <c r="D75" s="71" t="str">
        <f>IF(AND(D42&lt;=210,D42&gt;130),"2","0")</f>
        <v>0</v>
      </c>
      <c r="E75" s="71" t="str">
        <f>IF(AND(E42&lt;=210,E42&gt;130),"2","0")</f>
        <v>0</v>
      </c>
      <c r="F75" s="71" t="str">
        <f>IF(AND(F42&lt;=210,F42&gt;130),"2","0")</f>
        <v>0</v>
      </c>
      <c r="G75" s="72" t="str">
        <f>IF(AND(G42&lt;=210,G42&gt;130),"2","0")</f>
        <v>0</v>
      </c>
      <c r="H75" s="9"/>
    </row>
    <row r="76" spans="1:8" ht="15">
      <c r="A76" s="68" t="s">
        <v>212</v>
      </c>
      <c r="B76" s="73" t="s">
        <v>51</v>
      </c>
      <c r="C76" s="70" t="str">
        <f>IF(AND(C42&gt;0,C42&lt;=130),"3","0")</f>
        <v>0</v>
      </c>
      <c r="D76" s="71" t="str">
        <f>IF(AND(D42&gt;0,D42&lt;=130),"3","0")</f>
        <v>0</v>
      </c>
      <c r="E76" s="71" t="str">
        <f>IF(AND(E42&gt;0,E42&lt;=130),"3","0")</f>
        <v>0</v>
      </c>
      <c r="F76" s="71" t="str">
        <f>IF(AND(F42&gt;0,F42&lt;=130),"3","0")</f>
        <v>0</v>
      </c>
      <c r="G76" s="72" t="str">
        <f>IF(AND(G42&gt;0,G42&lt;=130),"3","0")</f>
        <v>0</v>
      </c>
      <c r="H76" s="9"/>
    </row>
    <row r="77" spans="1:8" ht="15">
      <c r="A77" s="68" t="s">
        <v>213</v>
      </c>
      <c r="B77" s="73" t="s">
        <v>151</v>
      </c>
      <c r="C77" s="70" t="str">
        <f>IF(AND(C41&lt;=550,C41&gt;350),"2","0")</f>
        <v>0</v>
      </c>
      <c r="D77" s="71" t="str">
        <f>IF(AND(D41&lt;=550,D41&gt;350),"2","0")</f>
        <v>0</v>
      </c>
      <c r="E77" s="71" t="str">
        <f>IF(AND(E41&lt;=550,E41&gt;350),"2","0")</f>
        <v>0</v>
      </c>
      <c r="F77" s="71" t="str">
        <f>IF(AND(F41&lt;=550,F41&gt;350),"2","0")</f>
        <v>0</v>
      </c>
      <c r="G77" s="72" t="str">
        <f>IF(AND(G41&lt;=550,G41&gt;350),"2","0")</f>
        <v>0</v>
      </c>
      <c r="H77" s="9"/>
    </row>
    <row r="78" spans="1:13" ht="15">
      <c r="A78" s="68" t="s">
        <v>214</v>
      </c>
      <c r="B78" s="73" t="s">
        <v>152</v>
      </c>
      <c r="C78" s="74" t="str">
        <f>IF(AND(C41&gt;0,C41&lt;=350),"3","0")</f>
        <v>0</v>
      </c>
      <c r="D78" s="75" t="str">
        <f>IF(AND(D41&gt;0,D41&lt;=350),"3","0")</f>
        <v>0</v>
      </c>
      <c r="E78" s="75" t="str">
        <f>IF(AND(E41&gt;0,E41&lt;=350),"3","0")</f>
        <v>0</v>
      </c>
      <c r="F78" s="75" t="str">
        <f>IF(AND(F41&gt;0,F41&lt;=350),"3","0")</f>
        <v>0</v>
      </c>
      <c r="G78" s="76" t="str">
        <f>IF(AND(G41&gt;0,G41&lt;=350),"3","0")</f>
        <v>0</v>
      </c>
      <c r="H78" s="9"/>
      <c r="L78" s="4"/>
      <c r="M78" s="4"/>
    </row>
    <row r="79" spans="1:13" ht="15">
      <c r="A79" s="68" t="s">
        <v>233</v>
      </c>
      <c r="B79" s="73" t="s">
        <v>57</v>
      </c>
      <c r="C79" s="70" t="str">
        <f>IF(AND(C30&gt;15,C29&lt;=50,C29&gt;0),"1","0")</f>
        <v>0</v>
      </c>
      <c r="D79" s="71" t="str">
        <f>IF(AND(D30&gt;15,D29&lt;=50,D29&gt;0),"1","0")</f>
        <v>0</v>
      </c>
      <c r="E79" s="71" t="str">
        <f>IF(AND(E30&gt;15,E29&lt;=50,E29&gt;0),"1","0")</f>
        <v>0</v>
      </c>
      <c r="F79" s="71" t="str">
        <f>IF(AND(F30&gt;15,F29&lt;=50,F29&gt;0),"1","0")</f>
        <v>0</v>
      </c>
      <c r="G79" s="72" t="str">
        <f>IF(AND(G30&gt;15,G29&lt;=50,G29&gt;0),"1","0")</f>
        <v>0</v>
      </c>
      <c r="H79" s="9"/>
      <c r="J79" s="4"/>
      <c r="K79" s="4"/>
      <c r="L79" s="4"/>
      <c r="M79" s="4"/>
    </row>
    <row r="80" spans="1:13" ht="15">
      <c r="A80" s="68" t="s">
        <v>234</v>
      </c>
      <c r="B80" s="73" t="s">
        <v>58</v>
      </c>
      <c r="C80" s="70" t="str">
        <f>IF(AND(C30&gt;15,C32&lt;=1),"1","0")</f>
        <v>0</v>
      </c>
      <c r="D80" s="71" t="str">
        <f>IF(AND(D30&gt;15,D32&lt;=1),"1","0")</f>
        <v>0</v>
      </c>
      <c r="E80" s="71" t="str">
        <f>IF(AND(E30&gt;15,E32&lt;=1),"1","0")</f>
        <v>0</v>
      </c>
      <c r="F80" s="71" t="str">
        <f>IF(AND(F30&gt;15,F32&lt;=1),"1","0")</f>
        <v>0</v>
      </c>
      <c r="G80" s="72" t="str">
        <f>IF(AND(G30&gt;15,G32&lt;=1),"1","0")</f>
        <v>0</v>
      </c>
      <c r="H80" s="9"/>
      <c r="J80" s="4"/>
      <c r="K80" s="99"/>
      <c r="L80" s="100"/>
      <c r="M80" s="101"/>
    </row>
    <row r="81" spans="1:13" ht="15">
      <c r="A81" s="68" t="s">
        <v>235</v>
      </c>
      <c r="B81" s="73" t="s">
        <v>59</v>
      </c>
      <c r="C81" s="70" t="str">
        <f>IF(AND(C31&gt;8,C29&lt;=50,C29&gt;0),"1","0")</f>
        <v>0</v>
      </c>
      <c r="D81" s="71" t="str">
        <f>IF(AND(D31&gt;8,D29&lt;=50,D29&gt;0),"1","0")</f>
        <v>0</v>
      </c>
      <c r="E81" s="71" t="str">
        <f>IF(AND(E31&gt;8,E29&lt;=50,E29&gt;0),"1","0")</f>
        <v>0</v>
      </c>
      <c r="F81" s="71" t="str">
        <f>IF(AND(F31&gt;8,F29&lt;=50,F29&gt;0),"1","0")</f>
        <v>0</v>
      </c>
      <c r="G81" s="72" t="str">
        <f>IF(AND(G31&gt;8,G29&lt;=50,G29&gt;0),"1","0")</f>
        <v>0</v>
      </c>
      <c r="H81" s="9"/>
      <c r="J81" s="4"/>
      <c r="K81" s="4"/>
      <c r="L81" s="4"/>
      <c r="M81" s="4"/>
    </row>
    <row r="82" spans="1:13" ht="15">
      <c r="A82" s="68" t="s">
        <v>236</v>
      </c>
      <c r="B82" s="73" t="s">
        <v>60</v>
      </c>
      <c r="C82" s="70" t="str">
        <f>IF(AND(C31&gt;8,C32&lt;=1),"1","0")</f>
        <v>0</v>
      </c>
      <c r="D82" s="71" t="str">
        <f>IF(AND(D31&gt;8,D32&lt;=1),"1","0")</f>
        <v>0</v>
      </c>
      <c r="E82" s="71" t="str">
        <f>IF(AND(E31&gt;8,E32&lt;=1),"1","0")</f>
        <v>0</v>
      </c>
      <c r="F82" s="71" t="str">
        <f>IF(AND(F31&gt;8,F32&lt;=1),"1","0")</f>
        <v>0</v>
      </c>
      <c r="G82" s="72" t="str">
        <f>IF(AND(G31&gt;8,G32&lt;=1),"1","0")</f>
        <v>0</v>
      </c>
      <c r="H82" s="9"/>
      <c r="L82" s="4"/>
      <c r="M82" s="4"/>
    </row>
    <row r="83" spans="1:13" ht="15">
      <c r="A83" s="68" t="s">
        <v>237</v>
      </c>
      <c r="B83" s="73" t="s">
        <v>192</v>
      </c>
      <c r="C83" s="70" t="str">
        <f>IF(AND(C39&gt;10,C37&lt;=150,C37&gt;0),"1","0")</f>
        <v>0</v>
      </c>
      <c r="D83" s="71" t="str">
        <f>IF(AND(D39&gt;10,D37&lt;=150,D37&gt;0),"1","0")</f>
        <v>0</v>
      </c>
      <c r="E83" s="71" t="str">
        <f>IF(AND(E39&gt;10,E37&lt;=150,E37&gt;0),"1","0")</f>
        <v>0</v>
      </c>
      <c r="F83" s="71" t="str">
        <f>IF(AND(F39&gt;10,F37&lt;=150,F37&gt;0),"1","0")</f>
        <v>0</v>
      </c>
      <c r="G83" s="72" t="str">
        <f>IF(AND(G39&gt;10,G37&lt;=150,G37&gt;0),"1","0")</f>
        <v>0</v>
      </c>
      <c r="H83" s="9"/>
      <c r="L83" s="4"/>
      <c r="M83" s="4"/>
    </row>
    <row r="84" spans="1:8" ht="15">
      <c r="A84" s="68" t="s">
        <v>215</v>
      </c>
      <c r="B84" s="73" t="s">
        <v>184</v>
      </c>
      <c r="C84" s="70" t="s">
        <v>26</v>
      </c>
      <c r="D84" s="71" t="s">
        <v>26</v>
      </c>
      <c r="E84" s="71" t="str">
        <f>IF(AND(E36&gt;45,E38&gt;25),"50","0")</f>
        <v>0</v>
      </c>
      <c r="F84" s="71" t="str">
        <f>IF(AND(F36&gt;45,F38&gt;25),"50","0")</f>
        <v>0</v>
      </c>
      <c r="G84" s="77" t="str">
        <f>IF(AND(G36&gt;45,G38&gt;25),"50","0")</f>
        <v>0</v>
      </c>
      <c r="H84" s="9"/>
    </row>
    <row r="85" spans="1:8" ht="15">
      <c r="A85" s="68" t="s">
        <v>216</v>
      </c>
      <c r="B85" s="69" t="s">
        <v>62</v>
      </c>
      <c r="C85" s="70" t="str">
        <f>IF(AND(C30&gt;15,C29&gt;70),"No FVIIa!","0")</f>
        <v>0</v>
      </c>
      <c r="D85" s="71" t="str">
        <f>IF(AND(D30&gt;15,D29&gt;70),"No FVIIa!","0")</f>
        <v>0</v>
      </c>
      <c r="E85" s="71" t="str">
        <f>IF(AND(E30&gt;15,E29&gt;70),"No FVIIa!","0")</f>
        <v>0</v>
      </c>
      <c r="F85" s="71" t="str">
        <f>IF(AND(F30&gt;15,F29&gt;70),"No FVIIa!","0")</f>
        <v>0</v>
      </c>
      <c r="G85" s="72" t="str">
        <f>IF(AND(G30&gt;15,G29&gt;70),"No FVIIa!","0")</f>
        <v>0</v>
      </c>
      <c r="H85" s="9"/>
    </row>
    <row r="86" spans="1:8" ht="15">
      <c r="A86" s="68" t="s">
        <v>217</v>
      </c>
      <c r="B86" s="69" t="s">
        <v>63</v>
      </c>
      <c r="C86" s="70" t="str">
        <f>IF(AND(C30&gt;15,C32&gt;3),"No FVIIa!","0")</f>
        <v>0</v>
      </c>
      <c r="D86" s="71" t="str">
        <f>IF(AND(D30&gt;15,D32&gt;3),"No FVIIa!","0")</f>
        <v>0</v>
      </c>
      <c r="E86" s="71" t="str">
        <f>IF(AND(E30&gt;15,E32&gt;3),"No FVIIa!","0")</f>
        <v>0</v>
      </c>
      <c r="F86" s="71" t="str">
        <f>IF(AND(F30&gt;15,F32&gt;3),"No FVIIa!","0")</f>
        <v>0</v>
      </c>
      <c r="G86" s="72" t="str">
        <f>IF(AND(G30&gt;15,G32&gt;3),"No FVIIa!","0")</f>
        <v>0</v>
      </c>
      <c r="H86" s="9"/>
    </row>
    <row r="87" spans="1:8" ht="15">
      <c r="A87" s="68" t="s">
        <v>218</v>
      </c>
      <c r="B87" s="69" t="s">
        <v>64</v>
      </c>
      <c r="C87" s="70" t="str">
        <f>IF(AND(C31&gt;8,C29&gt;70),"No FVIIa!","0")</f>
        <v>0</v>
      </c>
      <c r="D87" s="71" t="str">
        <f>IF(AND(D31&gt;8,D29&gt;70),"No FVIIa!","0")</f>
        <v>0</v>
      </c>
      <c r="E87" s="71" t="str">
        <f>IF(AND(E31&gt;8,E29&gt;70),"No FVIIa!","0")</f>
        <v>0</v>
      </c>
      <c r="F87" s="71" t="str">
        <f>IF(AND(F31&gt;8,F29&gt;70),"No FVIIa!","0")</f>
        <v>0</v>
      </c>
      <c r="G87" s="72" t="str">
        <f>IF(AND(G31&gt;8,G29&gt;70),"No FVIIa!","0")</f>
        <v>0</v>
      </c>
      <c r="H87" s="9"/>
    </row>
    <row r="88" spans="1:8" ht="15">
      <c r="A88" s="68" t="s">
        <v>219</v>
      </c>
      <c r="B88" s="69" t="s">
        <v>65</v>
      </c>
      <c r="C88" s="70" t="str">
        <f>IF(AND(C31&gt;8,C32&gt;3),"No FVIIa!","0")</f>
        <v>0</v>
      </c>
      <c r="D88" s="71" t="str">
        <f>IF(AND(D31&gt;8,D32&gt;3),"No FVIIa!","0")</f>
        <v>0</v>
      </c>
      <c r="E88" s="71" t="str">
        <f>IF(AND(E31&gt;8,E32&gt;3),"No FVIIa!","0")</f>
        <v>0</v>
      </c>
      <c r="F88" s="71" t="str">
        <f>IF(AND(F31&gt;8,F32&gt;3),"No FVIIa!","0")</f>
        <v>0</v>
      </c>
      <c r="G88" s="72" t="str">
        <f>IF(AND(G31&gt;8,G32&gt;3),"No FVIIa!","0")</f>
        <v>0</v>
      </c>
      <c r="H88" s="9"/>
    </row>
    <row r="89" spans="1:8" ht="15">
      <c r="A89" s="68" t="s">
        <v>220</v>
      </c>
      <c r="B89" s="69" t="s">
        <v>122</v>
      </c>
      <c r="C89" s="70" t="s">
        <v>26</v>
      </c>
      <c r="D89" s="71" t="s">
        <v>26</v>
      </c>
      <c r="E89" s="71" t="str">
        <f>IF(AND(E27&gt;20,E28&gt;0,E28&lt;=20,E29&gt;0,E29&lt;=35),"YES!!","---")</f>
        <v>---</v>
      </c>
      <c r="F89" s="71" t="str">
        <f>IF(AND(F27&gt;20,F28&gt;0,F28&lt;=20,F29&gt;0,F29&lt;=35),"YES!!","---")</f>
        <v>---</v>
      </c>
      <c r="G89" s="72" t="str">
        <f>IF(AND(G27&gt;20,G28&gt;0,G28&lt;=20,G29&gt;0,G29&lt;=35),"YES!!","---")</f>
        <v>---</v>
      </c>
      <c r="H89" s="9"/>
    </row>
    <row r="90" spans="1:8" ht="15.75" thickBot="1">
      <c r="A90" s="78" t="s">
        <v>223</v>
      </c>
      <c r="B90" s="79" t="s">
        <v>191</v>
      </c>
      <c r="C90" s="80" t="str">
        <f>IF(B15="yes","1","0")</f>
        <v>0</v>
      </c>
      <c r="D90" s="111" t="str">
        <f>IF(B15="yes","1","0")</f>
        <v>0</v>
      </c>
      <c r="E90" s="111" t="str">
        <f>IF(B15="yes","1","0")</f>
        <v>0</v>
      </c>
      <c r="F90" s="111" t="str">
        <f>IF(B15="yes","1","0")</f>
        <v>0</v>
      </c>
      <c r="G90" s="112" t="str">
        <f>IF(B15="yes","1","0")</f>
        <v>0</v>
      </c>
      <c r="H90" s="9"/>
    </row>
    <row r="91" spans="1:8" ht="16.5" thickBot="1" thickTop="1">
      <c r="A91" s="5"/>
      <c r="B91" s="81"/>
      <c r="C91" s="82"/>
      <c r="D91" s="82"/>
      <c r="E91" s="82"/>
      <c r="F91" s="82"/>
      <c r="G91" s="82"/>
      <c r="H91" s="9"/>
    </row>
    <row r="92" spans="1:8" ht="16.5" thickBot="1" thickTop="1">
      <c r="A92" s="106" t="s">
        <v>178</v>
      </c>
      <c r="B92" s="83" t="s">
        <v>123</v>
      </c>
      <c r="C92" s="84" t="s">
        <v>124</v>
      </c>
      <c r="D92" s="84" t="s">
        <v>16</v>
      </c>
      <c r="E92" s="129" t="s">
        <v>17</v>
      </c>
      <c r="F92" s="129" t="s">
        <v>18</v>
      </c>
      <c r="G92" s="130" t="s">
        <v>19</v>
      </c>
      <c r="H92" s="9"/>
    </row>
    <row r="93" spans="1:8" ht="15.75" thickTop="1">
      <c r="A93" s="85" t="s">
        <v>53</v>
      </c>
      <c r="B93" s="86"/>
      <c r="C93" s="5"/>
      <c r="D93" s="5"/>
      <c r="E93" s="8"/>
      <c r="F93" s="8"/>
      <c r="G93" s="87"/>
      <c r="H93" s="9"/>
    </row>
    <row r="94" spans="1:8" ht="15">
      <c r="A94" s="88" t="s">
        <v>55</v>
      </c>
      <c r="B94" s="86"/>
      <c r="C94" s="46"/>
      <c r="D94" s="46"/>
      <c r="E94" s="46"/>
      <c r="F94" s="46"/>
      <c r="G94" s="89"/>
      <c r="H94" s="9"/>
    </row>
    <row r="95" spans="1:8" ht="15">
      <c r="A95" s="90" t="s">
        <v>35</v>
      </c>
      <c r="B95" s="86"/>
      <c r="C95" s="5"/>
      <c r="D95" s="5"/>
      <c r="E95" s="8"/>
      <c r="F95" s="8"/>
      <c r="G95" s="87"/>
      <c r="H95" s="9"/>
    </row>
    <row r="96" spans="1:8" ht="15.75" thickBot="1">
      <c r="A96" s="91" t="s">
        <v>56</v>
      </c>
      <c r="B96" s="98"/>
      <c r="C96" s="92"/>
      <c r="D96" s="92"/>
      <c r="E96" s="92"/>
      <c r="F96" s="92"/>
      <c r="G96" s="93"/>
      <c r="H96" s="9"/>
    </row>
    <row r="97" spans="1:8" ht="16.5" thickBot="1" thickTop="1">
      <c r="A97" s="9"/>
      <c r="B97" s="9"/>
      <c r="C97" s="9"/>
      <c r="D97" s="9"/>
      <c r="E97" s="9"/>
      <c r="F97" s="9"/>
      <c r="G97" s="9"/>
      <c r="H97" s="9"/>
    </row>
    <row r="98" spans="1:8" ht="16.5" thickBot="1" thickTop="1">
      <c r="A98" s="9"/>
      <c r="B98" s="159" t="s">
        <v>52</v>
      </c>
      <c r="C98" s="160"/>
      <c r="D98" s="9"/>
      <c r="E98" s="161" t="s">
        <v>54</v>
      </c>
      <c r="F98" s="161"/>
      <c r="G98" s="58"/>
      <c r="H98" s="9"/>
    </row>
    <row r="99" spans="1:8" ht="16.5" thickBot="1" thickTop="1">
      <c r="A99" s="9"/>
      <c r="B99" s="9"/>
      <c r="C99" s="9"/>
      <c r="D99" s="9"/>
      <c r="E99" s="94" t="s">
        <v>125</v>
      </c>
      <c r="F99" s="94" t="s">
        <v>126</v>
      </c>
      <c r="G99" s="9"/>
      <c r="H99" s="9"/>
    </row>
    <row r="100" spans="1:8" ht="15.75" thickTop="1">
      <c r="A100" s="9"/>
      <c r="B100" s="9"/>
      <c r="C100" s="9"/>
      <c r="D100" s="9"/>
      <c r="E100" s="95"/>
      <c r="F100" s="96"/>
      <c r="G100" s="9"/>
      <c r="H100" s="9"/>
    </row>
    <row r="101" spans="1:8" ht="15">
      <c r="A101" s="9"/>
      <c r="B101" s="5"/>
      <c r="C101" s="58"/>
      <c r="D101" s="5"/>
      <c r="E101" s="95"/>
      <c r="F101" s="86"/>
      <c r="G101" s="9"/>
      <c r="H101" s="9"/>
    </row>
    <row r="102" spans="1:8" ht="15.75" thickBot="1">
      <c r="A102" s="9"/>
      <c r="B102" s="5"/>
      <c r="C102" s="5"/>
      <c r="D102" s="5"/>
      <c r="E102" s="97"/>
      <c r="F102" s="98"/>
      <c r="G102" s="9"/>
      <c r="H102" s="9"/>
    </row>
    <row r="103" spans="1:9" ht="15.75" thickTop="1">
      <c r="A103" s="9"/>
      <c r="B103" s="5"/>
      <c r="C103" s="5"/>
      <c r="D103" s="5"/>
      <c r="E103" s="9"/>
      <c r="F103" s="9"/>
      <c r="G103" s="9"/>
      <c r="H103" s="82"/>
      <c r="I103" s="9"/>
    </row>
    <row r="104" spans="1:8" ht="15">
      <c r="A104" s="9"/>
      <c r="B104" s="9"/>
      <c r="C104" s="5"/>
      <c r="D104" s="5"/>
      <c r="E104" s="9"/>
      <c r="F104" s="9"/>
      <c r="G104" s="9"/>
      <c r="H104" s="9"/>
    </row>
    <row r="105" spans="3:8" ht="15">
      <c r="C105" s="4"/>
      <c r="D105" s="4"/>
      <c r="H105" s="9"/>
    </row>
    <row r="106" ht="15">
      <c r="H106" s="9"/>
    </row>
    <row r="107" ht="15">
      <c r="H107" s="9"/>
    </row>
    <row r="108" ht="15">
      <c r="H108" s="9"/>
    </row>
    <row r="109" spans="8:9" ht="15">
      <c r="H109" s="9"/>
      <c r="I109" s="9"/>
    </row>
    <row r="110" spans="8:9" ht="15">
      <c r="H110" s="9"/>
      <c r="I110" s="9"/>
    </row>
    <row r="111" spans="8:9" ht="15">
      <c r="H111" s="9"/>
      <c r="I111" s="9"/>
    </row>
    <row r="112" spans="8:9" ht="15">
      <c r="H112" s="9"/>
      <c r="I112" s="9"/>
    </row>
    <row r="113" spans="8:9" ht="15">
      <c r="H113" s="9"/>
      <c r="I113" s="9"/>
    </row>
    <row r="114" spans="8:9" ht="15">
      <c r="H114" s="9"/>
      <c r="I114" s="9"/>
    </row>
    <row r="115" spans="8:9" ht="15">
      <c r="H115" s="9"/>
      <c r="I115" s="9"/>
    </row>
    <row r="116" spans="8:9" ht="15">
      <c r="H116" s="9"/>
      <c r="I116" s="9"/>
    </row>
  </sheetData>
  <sheetProtection/>
  <mergeCells count="20">
    <mergeCell ref="E4:G4"/>
    <mergeCell ref="A25:B25"/>
    <mergeCell ref="D12:H12"/>
    <mergeCell ref="A24:B24"/>
    <mergeCell ref="C7:D7"/>
    <mergeCell ref="C5:D5"/>
    <mergeCell ref="H21:H22"/>
    <mergeCell ref="E7:G7"/>
    <mergeCell ref="E6:G6"/>
    <mergeCell ref="E5:G5"/>
    <mergeCell ref="B98:C98"/>
    <mergeCell ref="E98:F98"/>
    <mergeCell ref="A1:I1"/>
    <mergeCell ref="G2:H2"/>
    <mergeCell ref="F13:H13"/>
    <mergeCell ref="A23:B23"/>
    <mergeCell ref="C3:D3"/>
    <mergeCell ref="C4:D4"/>
    <mergeCell ref="C6:D6"/>
    <mergeCell ref="E3:G3"/>
  </mergeCells>
  <conditionalFormatting sqref="C27:G27 E26:G27">
    <cfRule type="cellIs" priority="51" dxfId="223" operator="between">
      <formula>0.01</formula>
      <formula>4.99</formula>
    </cfRule>
    <cfRule type="cellIs" priority="52" dxfId="224" operator="greaterThan">
      <formula>10</formula>
    </cfRule>
  </conditionalFormatting>
  <conditionalFormatting sqref="C38 E38:G38">
    <cfRule type="cellIs" priority="27" dxfId="225" operator="between">
      <formula>0.01</formula>
      <formula>14.99</formula>
    </cfRule>
    <cfRule type="cellIs" priority="28" dxfId="226" operator="greaterThan">
      <formula>21.2</formula>
    </cfRule>
  </conditionalFormatting>
  <conditionalFormatting sqref="C28:G28">
    <cfRule type="cellIs" priority="47" dxfId="225" operator="between">
      <formula>0.01</formula>
      <formula>52.99</formula>
    </cfRule>
    <cfRule type="cellIs" priority="48" dxfId="226" operator="greaterThan">
      <formula>72</formula>
    </cfRule>
  </conditionalFormatting>
  <conditionalFormatting sqref="C29:G29">
    <cfRule type="cellIs" priority="45" dxfId="225" operator="between">
      <formula>0.01</formula>
      <formula>49.99</formula>
    </cfRule>
    <cfRule type="cellIs" priority="46" dxfId="226" operator="greaterThan">
      <formula>70</formula>
    </cfRule>
  </conditionalFormatting>
  <conditionalFormatting sqref="C31:G31">
    <cfRule type="cellIs" priority="43" dxfId="226" operator="greaterThan">
      <formula>8</formula>
    </cfRule>
  </conditionalFormatting>
  <conditionalFormatting sqref="C32:G32">
    <cfRule type="cellIs" priority="41" dxfId="225" operator="lessThan">
      <formula>-3</formula>
    </cfRule>
    <cfRule type="cellIs" priority="42" dxfId="226" operator="greaterThan">
      <formula>3</formula>
    </cfRule>
  </conditionalFormatting>
  <conditionalFormatting sqref="C33:G33 E13">
    <cfRule type="cellIs" priority="39" dxfId="225" operator="between">
      <formula>0.01</formula>
      <formula>11.99</formula>
    </cfRule>
    <cfRule type="cellIs" priority="40" dxfId="226" operator="greaterThan">
      <formula>18</formula>
    </cfRule>
  </conditionalFormatting>
  <conditionalFormatting sqref="C34:G34 E14">
    <cfRule type="cellIs" priority="37" dxfId="225" operator="between">
      <formula>0.01</formula>
      <formula>132.99</formula>
    </cfRule>
    <cfRule type="cellIs" priority="38" dxfId="226" operator="greaterThan">
      <formula>450</formula>
    </cfRule>
  </conditionalFormatting>
  <conditionalFormatting sqref="C35:G35">
    <cfRule type="cellIs" priority="35" dxfId="225" operator="between">
      <formula>0.01</formula>
      <formula>11.99</formula>
    </cfRule>
    <cfRule type="cellIs" priority="36" dxfId="226" operator="greaterThan">
      <formula>14.7</formula>
    </cfRule>
  </conditionalFormatting>
  <conditionalFormatting sqref="C36 E15 E36:G36">
    <cfRule type="cellIs" priority="33" dxfId="225" operator="between">
      <formula>0.01</formula>
      <formula>22.89</formula>
    </cfRule>
    <cfRule type="cellIs" priority="34" dxfId="226" operator="greaterThan">
      <formula>35.8</formula>
    </cfRule>
  </conditionalFormatting>
  <conditionalFormatting sqref="E17 C37:G37">
    <cfRule type="cellIs" priority="29" dxfId="225" operator="between">
      <formula>0.01</formula>
      <formula>229.99</formula>
    </cfRule>
    <cfRule type="cellIs" priority="30" dxfId="226" operator="greaterThan">
      <formula>510</formula>
    </cfRule>
  </conditionalFormatting>
  <conditionalFormatting sqref="C39:G39">
    <cfRule type="cellIs" priority="26" dxfId="226" operator="greaterThan">
      <formula>0.66</formula>
    </cfRule>
  </conditionalFormatting>
  <conditionalFormatting sqref="C40 E18">
    <cfRule type="cellIs" priority="24" dxfId="225" operator="between">
      <formula>0.01</formula>
      <formula>76.99</formula>
    </cfRule>
    <cfRule type="cellIs" priority="25" dxfId="226" operator="greaterThan">
      <formula>140</formula>
    </cfRule>
  </conditionalFormatting>
  <conditionalFormatting sqref="C42:G42">
    <cfRule type="cellIs" priority="22" dxfId="225" operator="between">
      <formula>0.01</formula>
      <formula>209.99</formula>
    </cfRule>
  </conditionalFormatting>
  <conditionalFormatting sqref="E16">
    <cfRule type="cellIs" priority="4" dxfId="3" operator="between">
      <formula>0.01</formula>
      <formula>22.89</formula>
    </cfRule>
    <cfRule type="cellIs" priority="5" dxfId="2" operator="greaterThan">
      <formula>35.8</formula>
    </cfRule>
  </conditionalFormatting>
  <conditionalFormatting sqref="C41">
    <cfRule type="cellIs" priority="3" dxfId="0" operator="between" stopIfTrue="1">
      <formula>0.01</formula>
      <formula>549</formula>
    </cfRule>
  </conditionalFormatting>
  <conditionalFormatting sqref="D41">
    <cfRule type="cellIs" priority="2" dxfId="0" operator="between" stopIfTrue="1">
      <formula>0.01</formula>
      <formula>549</formula>
    </cfRule>
  </conditionalFormatting>
  <conditionalFormatting sqref="E41:G41">
    <cfRule type="cellIs" priority="1" dxfId="0" operator="between" stopIfTrue="1">
      <formula>0.01</formula>
      <formula>549</formula>
    </cfRule>
  </conditionalFormatting>
  <dataValidations count="20">
    <dataValidation type="decimal" allowBlank="1" showInputMessage="1" showErrorMessage="1" error="Incorrect format or range!" sqref="E17 C41:C42 C37:G37">
      <formula1>0</formula1>
      <formula2>1500</formula2>
    </dataValidation>
    <dataValidation type="decimal" allowBlank="1" showInputMessage="1" showErrorMessage="1" error="Incorrect format or range!" sqref="E18 C35:G35 C39:G39 C40">
      <formula1>0</formula1>
      <formula2>200</formula2>
    </dataValidation>
    <dataValidation type="list" allowBlank="1" showInputMessage="1" showErrorMessage="1" sqref="B4">
      <formula1>$AD$4:$AD$6</formula1>
    </dataValidation>
    <dataValidation type="list" allowBlank="1" showInputMessage="1" showErrorMessage="1" sqref="B17">
      <formula1>$AJ$4:$AJ$6</formula1>
    </dataValidation>
    <dataValidation type="list" allowBlank="1" showInputMessage="1" showErrorMessage="1" sqref="E3:G3">
      <formula1>$AE$4:$AE$11</formula1>
    </dataValidation>
    <dataValidation type="list" allowBlank="1" showInputMessage="1" showErrorMessage="1" sqref="E4:G4">
      <formula1>$AI$4:$AI$42</formula1>
    </dataValidation>
    <dataValidation type="list" allowBlank="1" showInputMessage="1" showErrorMessage="1" sqref="E5:G5">
      <formula1>$AF$4:$AF$13</formula1>
    </dataValidation>
    <dataValidation type="list" allowBlank="1" showInputMessage="1" showErrorMessage="1" sqref="E6:G6">
      <formula1>$AG$4:$AG$8</formula1>
    </dataValidation>
    <dataValidation type="list" allowBlank="1" showInputMessage="1" showErrorMessage="1" sqref="E7:G7">
      <formula1>$AH$4:$AH$16</formula1>
    </dataValidation>
    <dataValidation type="list" allowBlank="1" showInputMessage="1" showErrorMessage="1" sqref="B5">
      <formula1>$AC$4:$AC$10</formula1>
    </dataValidation>
    <dataValidation type="list" allowBlank="1" showInputMessage="1" showErrorMessage="1" sqref="B3">
      <formula1>$AB$4:$AB$12</formula1>
    </dataValidation>
    <dataValidation type="list" allowBlank="1" showInputMessage="1" showErrorMessage="1" sqref="B15">
      <formula1>$AK$4:$AK$5</formula1>
    </dataValidation>
    <dataValidation type="decimal" allowBlank="1" showInputMessage="1" showErrorMessage="1" error="Incorrect format or range!" sqref="C30:G31 G15:H19">
      <formula1>0</formula1>
      <formula2>100</formula2>
    </dataValidation>
    <dataValidation type="decimal" allowBlank="1" showInputMessage="1" showErrorMessage="1" error="Incorrect format or range!" sqref="C27:G27 E26:G26">
      <formula1>0</formula1>
      <formula2>60</formula2>
    </dataValidation>
    <dataValidation type="decimal" allowBlank="1" showInputMessage="1" showErrorMessage="1" error="Incorrect format or range!" sqref="C28:G28">
      <formula1>0</formula1>
      <formula2>90</formula2>
    </dataValidation>
    <dataValidation type="decimal" allowBlank="1" showInputMessage="1" showErrorMessage="1" error="Incorrect format or range!" sqref="C29:G29">
      <formula1>0</formula1>
      <formula2>150</formula2>
    </dataValidation>
    <dataValidation type="decimal" allowBlank="1" showInputMessage="1" showErrorMessage="1" error="Incorrect format or range!" sqref="C32:G32">
      <formula1>-20</formula1>
      <formula2>20</formula2>
    </dataValidation>
    <dataValidation type="decimal" allowBlank="1" showInputMessage="1" showErrorMessage="1" error="Incorrect format or range!" sqref="C33:G33 E13">
      <formula1>0</formula1>
      <formula2>25</formula2>
    </dataValidation>
    <dataValidation type="decimal" allowBlank="1" showInputMessage="1" showErrorMessage="1" error="Incorrect format or range!" sqref="C34:G34 E14">
      <formula1>0</formula1>
      <formula2>1000</formula2>
    </dataValidation>
    <dataValidation type="decimal" allowBlank="1" showInputMessage="1" showErrorMessage="1" error="Incorrect format or range!" sqref="C36 E15:E16 C38 E38:G38 E36:G36">
      <formula1>0</formula1>
      <formula2>500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nnguyen</dc:creator>
  <cp:keywords/>
  <dc:description/>
  <cp:lastModifiedBy>kellie</cp:lastModifiedBy>
  <dcterms:created xsi:type="dcterms:W3CDTF">2012-08-21T21:08:20Z</dcterms:created>
  <dcterms:modified xsi:type="dcterms:W3CDTF">2014-02-20T14:23:04Z</dcterms:modified>
  <cp:category/>
  <cp:version/>
  <cp:contentType/>
  <cp:contentStatus/>
</cp:coreProperties>
</file>